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CON - Foster Dr\"/>
    </mc:Choice>
  </mc:AlternateContent>
  <xr:revisionPtr revIDLastSave="0" documentId="13_ncr:1_{7E8A8181-2683-4600-833B-42D0BBD5AEBA}" xr6:coauthVersionLast="37" xr6:coauthVersionMax="37" xr10:uidLastSave="{00000000-0000-0000-0000-000000000000}"/>
  <bookViews>
    <workbookView xWindow="0" yWindow="0" windowWidth="2157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H4" i="7" s="1"/>
  <c r="G4" i="5"/>
  <c r="G5" i="5" s="1"/>
  <c r="G6" i="5" s="1"/>
  <c r="G7" i="5" s="1"/>
  <c r="G8" i="5" s="1"/>
  <c r="G9" i="5" s="1"/>
  <c r="G10" i="5" s="1"/>
  <c r="G11" i="5" s="1"/>
  <c r="G12" i="5" s="1"/>
  <c r="G13" i="5" s="1"/>
  <c r="G14" i="5" s="1"/>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s="1"/>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s="1"/>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s="1"/>
  <c r="J15" i="7" s="1"/>
  <c r="H24" i="5"/>
  <c r="I24" i="5" s="1"/>
  <c r="J24" i="5"/>
  <c r="K24" i="5" s="1"/>
  <c r="G25" i="5"/>
  <c r="B11" i="5" l="1"/>
  <c r="B12" i="5" s="1"/>
  <c r="G26" i="5"/>
  <c r="H25" i="5"/>
  <c r="I25" i="5" s="1"/>
  <c r="J25" i="5"/>
  <c r="K25" i="5" s="1"/>
  <c r="H16" i="7"/>
  <c r="I16" i="7" s="1"/>
  <c r="J16" i="7" s="1"/>
  <c r="G17" i="7"/>
  <c r="H17" i="7" l="1"/>
  <c r="I17" i="7" s="1"/>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<sst xmlns="http://schemas.openxmlformats.org/spreadsheetml/2006/main" count="263" uniqueCount="131">
  <si>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</si>
  <si>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</si>
  <si>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</si>
  <si>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</si>
  <si>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</si>
  <si>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</si>
  <si>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</si>
  <si>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</si>
  <si>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</si>
  <si>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</si>
  <si>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</si>
  <si>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</si>
  <si>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</si>
  <si>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</si>
  <si>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</si>
  <si>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</si>
  <si>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</si>
  <si>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</si>
  <si>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</si>
  <si>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</si>
  <si>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</si>
  <si>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</si>
  <si>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</si>
  <si>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</si>
  <si>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</si>
  <si>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</si>
  <si>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</si>
  <si>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</si>
  <si>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</si>
  <si>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</si>
  <si>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</si>
  <si>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</si>
  <si>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</si>
  <si>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</si>
  <si>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</si>
  <si>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</si>
  <si>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</si>
  <si>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</si>
  <si>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</si>
  <si>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</si>
  <si>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</si>
  <si>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</si>
  <si>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</si>
  <si>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</si>
  <si>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</si>
  <si>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</si>
  <si>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</si>
  <si>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</si>
  <si>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</si>
  <si>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</si>
  <si>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</si>
  <si>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</si>
  <si>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</si>
  <si>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</si>
  <si>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</si>
  <si>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</si>
  <si>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</si>
  <si>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</si>
  <si>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</si>
  <si>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</si>
  <si>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</si>
  <si>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</si>
  <si>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</si>
  <si>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</si>
  <si>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</si>
  <si>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</si>
  <si>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</si>
  <si>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</si>
  <si>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</si>
  <si>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</si>
  <si>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</si>
  <si>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</si>
  <si>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</si>
  <si>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</si>
  <si>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</si>
  <si>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</si>
  <si>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</si>
  <si>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</si>
  <si>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</si>
  <si>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</si>
  <si>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</si>
  <si>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</si>
  <si>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</si>
  <si>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</si>
  <si>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</si>
  <si>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</si>
  <si>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</si>
  <si>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</si>
  <si>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</si>
  <si>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</si>
  <si>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</si>
  <si>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</si>
  <si>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</si>
  <si>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</si>
  <si>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</si>
  <si>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</si>
  <si>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</si>
  <si>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</si>
  <si>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</si>
  <si>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</si>
  <si>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</si>
  <si>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</si>
  <si>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</si>
  <si>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</si>
  <si>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</si>
  <si>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</si>
  <si>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</si>
  <si>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</si>
  <si>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</si>
  <si>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</si>
  <si>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</si>
  <si>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</si>
  <si>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</si>
  <si>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</si>
  <si>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</si>
  <si>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</si>
  <si>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</si>
  <si>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</si>
  <si>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</si>
  <si>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</si>
  <si>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</si>
  <si>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</si>
  <si>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</si>
  <si>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</si>
  <si>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</si>
  <si>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</si>
  <si>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</si>
  <si>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</si>
  <si>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</si>
  <si>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Foster Dr. Widening Project</t>
  </si>
  <si>
    <t>2017/2018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</si>
</sst>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4" zoomScaleNormal="100" workbookViewId="0">
      <selection activeCell="C10" sqref="C10"/>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v>170</v>
      </c>
      <c r="D7" s="98"/>
      <c r="E7" s="99" t="s">
        <v>127</v>
      </c>
    </row>
    <row r="8" spans="1:5" x14ac:dyDescent="0.25">
      <c r="A8" s="6" t="s">
        <v>52</v>
      </c>
      <c r="B8" s="6"/>
      <c r="D8" s="103"/>
      <c r="E8" s="99" t="s">
        <v>92</v>
      </c>
    </row>
    <row r="9" spans="1:5" x14ac:dyDescent="0.25">
      <c r="A9" s="6" t="s">
        <v>64</v>
      </c>
      <c r="B9" s="104" t="s">
        <v>73</v>
      </c>
      <c r="D9" s="105"/>
      <c r="E9" s="99" t="s">
        <v>93</v>
      </c>
    </row>
    <row r="11" spans="1:5" x14ac:dyDescent="0.25">
      <c r="A11" s="63"/>
      <c r="B11" s="63"/>
    </row>
    <row r="12" spans="1:5" x14ac:dyDescent="0.25">
      <c r="A12" s="102" t="s">
        <v>85</v>
      </c>
      <c r="B12" s="63"/>
    </row>
    <row r="13" spans="1:5" x14ac:dyDescent="0.25">
      <c r="A13" s="6" t="s">
        <v>56</v>
      </c>
      <c r="B13" s="45">
        <v>2023</v>
      </c>
    </row>
    <row r="14" spans="1:5" x14ac:dyDescent="0.25">
      <c r="A14" s="6" t="s">
        <v>86</v>
      </c>
      <c r="B14" s="6" t="s">
        <v>121</v>
      </c>
    </row>
    <row r="15" spans="1:5" x14ac:dyDescent="0.25">
      <c r="A15" s="106" t="s">
        <v>87</v>
      </c>
      <c r="B15" s="57" t="s">
        <v>76</v>
      </c>
    </row>
    <row r="16" spans="1:5" x14ac:dyDescent="0.25">
      <c r="A16" s="106" t="s">
        <v>88</v>
      </c>
      <c r="B16" s="57">
        <v>1.63</v>
      </c>
    </row>
    <row r="17" spans="1:3" x14ac:dyDescent="0.25">
      <c r="A17" s="107" t="s">
        <v>95</v>
      </c>
      <c r="B17" s="57">
        <v>25.2</v>
      </c>
      <c r="C17" s="99" t="s">
        <v>130</v>
      </c>
    </row>
    <row r="18" spans="1:3" x14ac:dyDescent="0.25">
      <c r="A18" s="107" t="s">
        <v>96</v>
      </c>
      <c r="B18" s="57">
        <v>25</v>
      </c>
      <c r="C18" s="99">
        <v>2025</v>
      </c>
    </row>
    <row r="19" spans="1:3" x14ac:dyDescent="0.25">
      <c r="A19" s="96" t="s">
        <v>97</v>
      </c>
      <c r="B19" s="97">
        <f>VLOOKUP(B14,'Service Life'!C6:D8,2,FALSE)</f>
        <v>20</v>
      </c>
    </row>
    <row r="21" spans="1:3" x14ac:dyDescent="0.25">
      <c r="A21" s="102" t="s">
        <v>89</v>
      </c>
    </row>
    <row r="22" spans="1:3" ht="20.25" customHeight="1" x14ac:dyDescent="0.25">
      <c r="A22" s="107" t="s">
        <v>90</v>
      </c>
      <c r="B22" s="119">
        <v>6221</v>
      </c>
    </row>
    <row r="23" spans="1:3" ht="30" x14ac:dyDescent="0.25">
      <c r="A23" s="118" t="s">
        <v>101</v>
      </c>
      <c r="B23" s="120">
        <v>8374</v>
      </c>
    </row>
    <row r="24" spans="1:3" ht="30" x14ac:dyDescent="0.25">
      <c r="A24" s="118" t="s">
        <v>102</v>
      </c>
      <c r="B24" s="120">
        <v>9888</v>
      </c>
    </row>
    <row r="27" spans="1:3" ht="18.75" x14ac:dyDescent="0.3">
      <c r="A27" s="100" t="s">
        <v>55</v>
      </c>
      <c r="B27" s="101"/>
    </row>
    <row r="29" spans="1:3" x14ac:dyDescent="0.25">
      <c r="A29" s="108" t="s">
        <v>53</v>
      </c>
    </row>
    <row r="30" spans="1:3" x14ac:dyDescent="0.25">
      <c r="A30" s="105" t="s">
        <v>112</v>
      </c>
      <c r="B30" s="114">
        <f>'Benefit Calculations'!M37</f>
        <v>0</v>
      </c>
    </row>
    <row r="31" spans="1:3" x14ac:dyDescent="0.25">
      <c r="A31" s="105" t="s">
        <v>113</v>
      </c>
      <c r="B31" s="114">
        <f>'Benefit Calculations'!Q37</f>
        <v>0</v>
      </c>
      <c r="C31" s="109"/>
    </row>
    <row r="32" spans="1:3" x14ac:dyDescent="0.25">
      <c r="A32" s="110"/>
      <c r="B32" s="111"/>
      <c r="C32" s="109"/>
    </row>
    <row r="33" spans="1:9" x14ac:dyDescent="0.25">
      <c r="A33" s="108" t="s">
        <v>94</v>
      </c>
      <c r="B33" s="111"/>
      <c r="C33" s="109"/>
    </row>
    <row r="34" spans="1:9" x14ac:dyDescent="0.25">
      <c r="A34" s="105" t="s">
        <v>114</v>
      </c>
      <c r="B34" s="114">
        <f>$B$30+$B$31</f>
        <v>0</v>
      </c>
      <c r="C34" s="109"/>
    </row>
    <row r="35" spans="1:9" x14ac:dyDescent="0.25">
      <c r="I35" s="112"/>
    </row>
    <row r="36" spans="1:9" x14ac:dyDescent="0.25">
      <c r="A36" s="108" t="s">
        <v>107</v>
      </c>
    </row>
    <row r="37" spans="1:9" x14ac:dyDescent="0.25">
      <c r="A37" s="105" t="s">
        <v>116</v>
      </c>
      <c r="B37" s="115">
        <f>'Benefit Calculations'!K37</f>
        <v>0</v>
      </c>
    </row>
    <row r="38" spans="1:9" x14ac:dyDescent="0.25">
      <c r="A38" s="105" t="s">
        <v>117</v>
      </c>
      <c r="B38" s="115">
        <f>'Benefit Calculations'!O37</f>
        <v>0</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6.4815096557099994E-2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1.48897003382E-2</v>
      </c>
      <c r="F4" s="70">
        <v>2018</v>
      </c>
      <c r="G4" s="80">
        <f>'Inputs &amp; Outputs'!B22</f>
        <v>6221</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6.4815096557099994E-2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1.48897003382E-2</v>
      </c>
      <c r="F5" s="70">
        <f t="shared" ref="F5:F36" si="2">F4+1</f>
        <v>2019</v>
      </c>
      <c r="G5" s="80">
        <f>G4+G4*H5</f>
        <v>6490.8140322082081</v>
      </c>
      <c r="H5" s="79">
        <f>$C$9</f>
        <v>4.3371488861631224E-2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6772.3303007090462</v>
      </c>
      <c r="H6" s="79">
        <f t="shared" ref="H6:H11" si="7">$C$9</f>
        <v>4.3371488861631224E-2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7066.0563489135366</v>
      </c>
      <c r="H7" s="79">
        <f t="shared" si="7"/>
        <v>4.3371488861631224E-2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7372.521733146099</v>
      </c>
      <c r="H8" s="79">
        <f t="shared" si="7"/>
        <v>4.3371488861631224E-2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4.3371488861631224E-2</v>
      </c>
      <c r="F9" s="70">
        <f t="shared" si="2"/>
        <v>2023</v>
      </c>
      <c r="G9" s="80">
        <f t="shared" si="6"/>
        <v>7692.2789773773793</v>
      </c>
      <c r="H9" s="79">
        <f t="shared" si="7"/>
        <v>4.3371488861631224E-2</v>
      </c>
      <c r="I9" s="70">
        <f>IF(AND(F9&gt;='Inputs &amp; Outputs'!B$13,F9&lt;'Inputs &amp; Outputs'!B$13+'Inputs &amp; Outputs'!B$19),1,0)</f>
        <v>1</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6.6697537215072433E-3</v>
      </c>
      <c r="F10" s="70">
        <f t="shared" si="2"/>
        <v>2024</v>
      </c>
      <c r="G10" s="80">
        <f t="shared" si="6"/>
        <v>8025.9045693652624</v>
      </c>
      <c r="H10" s="79">
        <f t="shared" si="7"/>
        <v>4.3371488861631224E-2</v>
      </c>
      <c r="I10" s="70">
        <f>IF(AND(F10&gt;='Inputs &amp; Outputs'!B$13,F10&lt;'Inputs &amp; Outputs'!B$13+'Inputs &amp; Outputs'!B$19),1,0)</f>
        <v>1</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1.7310762605196484E-2</v>
      </c>
      <c r="F11" s="70">
        <f t="shared" si="2"/>
        <v>2025</v>
      </c>
      <c r="G11" s="80">
        <f>'Inputs &amp; Outputs'!$B$23</f>
        <v>8374</v>
      </c>
      <c r="H11" s="79">
        <f t="shared" si="7"/>
        <v>4.3371488861631224E-2</v>
      </c>
      <c r="I11" s="70">
        <f>IF(AND(F11&gt;='Inputs &amp; Outputs'!B$13,F11&lt;'Inputs &amp; Outputs'!B$13+'Inputs &amp; Outputs'!B$19),1,0)</f>
        <v>1</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25">
      <c r="B12" s="27"/>
      <c r="C12" s="68"/>
      <c r="F12" s="70">
        <f t="shared" si="2"/>
        <v>2026</v>
      </c>
      <c r="G12" s="80">
        <f t="shared" si="6"/>
        <v>8429.8525176639014</v>
      </c>
      <c r="H12" s="79">
        <f>$C$10</f>
        <v>6.6697537215072433E-3</v>
      </c>
      <c r="I12" s="70">
        <f>IF(AND(F12&gt;='Inputs &amp; Outputs'!B$13,F12&lt;'Inputs &amp; Outputs'!B$13+'Inputs &amp; Outputs'!B$19),1,0)</f>
        <v>1</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T12" s="85">
        <f t="shared" si="5"/>
        <v>0</v>
      </c>
      <c r="U12" s="86">
        <f>T12*'Assumed Values'!$D$8</f>
        <v>0</v>
      </c>
    </row>
    <row r="13" spans="2:21" x14ac:dyDescent="0.25">
      <c r="B13" s="27"/>
      <c r="C13" s="68"/>
      <c r="F13" s="70">
        <f t="shared" si="2"/>
        <v>2027</v>
      </c>
      <c r="G13" s="80">
        <f t="shared" si="6"/>
        <v>8486.0775578653465</v>
      </c>
      <c r="H13" s="79">
        <f t="shared" ref="H13:H36" si="8">$C$10</f>
        <v>6.6697537215072433E-3</v>
      </c>
      <c r="I13" s="70">
        <f>IF(AND(F13&gt;='Inputs &amp; Outputs'!B$13,F13&lt;'Inputs &amp; Outputs'!B$13+'Inputs &amp; Outputs'!B$19),1,0)</f>
        <v>1</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T13" s="85">
        <f t="shared" si="5"/>
        <v>0</v>
      </c>
      <c r="U13" s="86">
        <f>T13*'Assumed Values'!$D$8</f>
        <v>0</v>
      </c>
    </row>
    <row r="14" spans="2:21" x14ac:dyDescent="0.25">
      <c r="B14" s="27"/>
      <c r="C14" s="68"/>
      <c r="F14" s="70">
        <f t="shared" si="2"/>
        <v>2028</v>
      </c>
      <c r="G14" s="80">
        <f t="shared" si="6"/>
        <v>8542.6776052379173</v>
      </c>
      <c r="H14" s="79">
        <f t="shared" si="8"/>
        <v>6.6697537215072433E-3</v>
      </c>
      <c r="I14" s="70">
        <f>IF(AND(F14&gt;='Inputs &amp; Outputs'!B$13,F14&lt;'Inputs &amp; Outputs'!B$13+'Inputs &amp; Outputs'!B$19),1,0)</f>
        <v>1</v>
      </c>
      <c r="J14" s="71">
        <f>I14*'Inputs &amp; Outputs'!B$16*'Benefit Calculations'!G14*('Benefit Calculations'!C$4-'Benefit Calculations'!C$5)</f>
        <v>0</v>
      </c>
      <c r="K14" s="89">
        <f t="shared" si="3"/>
        <v>0</v>
      </c>
      <c r="L14" s="72">
        <f>K14*'Assumed Values'!$C$8</f>
        <v>0</v>
      </c>
      <c r="M14" s="73">
        <f t="shared" si="0"/>
        <v>0</v>
      </c>
      <c r="N14" s="88">
        <f>I14*'Inputs &amp; Outputs'!B$16*'Benefit Calculations'!G14*('Benefit Calculations'!D$4-'Benefit Calculations'!D$5)</f>
        <v>0</v>
      </c>
      <c r="O14" s="89">
        <f t="shared" si="4"/>
        <v>0</v>
      </c>
      <c r="P14" s="72">
        <f>ABS(O14*'Assumed Values'!$C$7)</f>
        <v>0</v>
      </c>
      <c r="Q14" s="73">
        <f t="shared" si="1"/>
        <v>0</v>
      </c>
      <c r="T14" s="85">
        <f t="shared" si="5"/>
        <v>0</v>
      </c>
      <c r="U14" s="86">
        <f>T14*'Assumed Values'!$D$8</f>
        <v>0</v>
      </c>
    </row>
    <row r="15" spans="2:21" x14ac:dyDescent="0.25">
      <c r="B15" s="27"/>
      <c r="C15" s="69"/>
      <c r="F15" s="70">
        <f t="shared" si="2"/>
        <v>2029</v>
      </c>
      <c r="G15" s="80">
        <f t="shared" si="6"/>
        <v>8599.6551609870894</v>
      </c>
      <c r="H15" s="79">
        <f t="shared" si="8"/>
        <v>6.6697537215072433E-3</v>
      </c>
      <c r="I15" s="70">
        <f>IF(AND(F15&gt;='Inputs &amp; Outputs'!B$13,F15&lt;'Inputs &amp; Outputs'!B$13+'Inputs &amp; Outputs'!B$19),1,0)</f>
        <v>1</v>
      </c>
      <c r="J15" s="71">
        <f>I15*'Inputs &amp; Outputs'!B$16*'Benefit Calculations'!G15*('Benefit Calculations'!C$4-'Benefit Calculations'!C$5)</f>
        <v>0</v>
      </c>
      <c r="K15" s="89">
        <f t="shared" si="3"/>
        <v>0</v>
      </c>
      <c r="L15" s="72">
        <f>K15*'Assumed Values'!$C$8</f>
        <v>0</v>
      </c>
      <c r="M15" s="73">
        <f t="shared" si="0"/>
        <v>0</v>
      </c>
      <c r="N15" s="88">
        <f>I15*'Inputs &amp; Outputs'!B$16*'Benefit Calculations'!G15*('Benefit Calculations'!D$4-'Benefit Calculations'!D$5)</f>
        <v>0</v>
      </c>
      <c r="O15" s="89">
        <f t="shared" si="4"/>
        <v>0</v>
      </c>
      <c r="P15" s="72">
        <f>ABS(O15*'Assumed Values'!$C$7)</f>
        <v>0</v>
      </c>
      <c r="Q15" s="73">
        <f t="shared" si="1"/>
        <v>0</v>
      </c>
      <c r="T15" s="85">
        <f t="shared" si="5"/>
        <v>0</v>
      </c>
      <c r="U15" s="86">
        <f>T15*'Assumed Values'!$D$8</f>
        <v>0</v>
      </c>
    </row>
    <row r="16" spans="2:21" x14ac:dyDescent="0.25">
      <c r="B16" s="27"/>
      <c r="C16" s="69"/>
      <c r="F16" s="70">
        <f t="shared" si="2"/>
        <v>2030</v>
      </c>
      <c r="G16" s="80">
        <f t="shared" si="6"/>
        <v>8657.0127430007615</v>
      </c>
      <c r="H16" s="79">
        <f t="shared" si="8"/>
        <v>6.6697537215072433E-3</v>
      </c>
      <c r="I16" s="70">
        <f>IF(AND(F16&gt;='Inputs &amp; Outputs'!B$13,F16&lt;'Inputs &amp; Outputs'!B$13+'Inputs &amp; Outputs'!B$19),1,0)</f>
        <v>1</v>
      </c>
      <c r="J16" s="71">
        <f>I16*'Inputs &amp; Outputs'!B$16*'Benefit Calculations'!G16*('Benefit Calculations'!C$4-'Benefit Calculations'!C$5)</f>
        <v>0</v>
      </c>
      <c r="K16" s="89">
        <f t="shared" si="3"/>
        <v>0</v>
      </c>
      <c r="L16" s="72">
        <f>K16*'Assumed Values'!$C$8</f>
        <v>0</v>
      </c>
      <c r="M16" s="73">
        <f t="shared" si="0"/>
        <v>0</v>
      </c>
      <c r="N16" s="88">
        <f>I16*'Inputs &amp; Outputs'!B$16*'Benefit Calculations'!G16*('Benefit Calculations'!D$4-'Benefit Calculations'!D$5)</f>
        <v>0</v>
      </c>
      <c r="O16" s="89">
        <f t="shared" si="4"/>
        <v>0</v>
      </c>
      <c r="P16" s="72">
        <f>ABS(O16*'Assumed Values'!$C$7)</f>
        <v>0</v>
      </c>
      <c r="Q16" s="73">
        <f t="shared" si="1"/>
        <v>0</v>
      </c>
      <c r="T16" s="85">
        <f t="shared" si="5"/>
        <v>0</v>
      </c>
      <c r="U16" s="86">
        <f>T16*'Assumed Values'!$D$8</f>
        <v>0</v>
      </c>
    </row>
    <row r="17" spans="2:21" x14ac:dyDescent="0.25">
      <c r="B17" s="27"/>
      <c r="C17" s="69"/>
      <c r="F17" s="70">
        <f t="shared" si="2"/>
        <v>2031</v>
      </c>
      <c r="G17" s="80">
        <f t="shared" si="6"/>
        <v>8714.7528859605263</v>
      </c>
      <c r="H17" s="79">
        <f t="shared" si="8"/>
        <v>6.6697537215072433E-3</v>
      </c>
      <c r="I17" s="70">
        <f>IF(AND(F17&gt;='Inputs &amp; Outputs'!B$13,F17&lt;'Inputs &amp; Outputs'!B$13+'Inputs &amp; Outputs'!B$19),1,0)</f>
        <v>1</v>
      </c>
      <c r="J17" s="71">
        <f>I17*'Inputs &amp; Outputs'!B$16*'Benefit Calculations'!G17*('Benefit Calculations'!C$4-'Benefit Calculations'!C$5)</f>
        <v>0</v>
      </c>
      <c r="K17" s="89">
        <f t="shared" si="3"/>
        <v>0</v>
      </c>
      <c r="L17" s="72">
        <f>K17*'Assumed Values'!$C$8</f>
        <v>0</v>
      </c>
      <c r="M17" s="73">
        <f t="shared" si="0"/>
        <v>0</v>
      </c>
      <c r="N17" s="88">
        <f>I17*'Inputs &amp; Outputs'!B$16*'Benefit Calculations'!G17*('Benefit Calculations'!D$4-'Benefit Calculations'!D$5)</f>
        <v>0</v>
      </c>
      <c r="O17" s="89">
        <f t="shared" si="4"/>
        <v>0</v>
      </c>
      <c r="P17" s="72">
        <f>ABS(O17*'Assumed Values'!$C$7)</f>
        <v>0</v>
      </c>
      <c r="Q17" s="73">
        <f t="shared" si="1"/>
        <v>0</v>
      </c>
      <c r="T17" s="85">
        <f t="shared" si="5"/>
        <v>0</v>
      </c>
      <c r="U17" s="86">
        <f>T17*'Assumed Values'!$D$8</f>
        <v>0</v>
      </c>
    </row>
    <row r="18" spans="2:21" x14ac:dyDescent="0.25">
      <c r="F18" s="70">
        <f t="shared" si="2"/>
        <v>2032</v>
      </c>
      <c r="G18" s="80">
        <f t="shared" si="6"/>
        <v>8772.878141453677</v>
      </c>
      <c r="H18" s="79">
        <f t="shared" si="8"/>
        <v>6.6697537215072433E-3</v>
      </c>
      <c r="I18" s="70">
        <f>IF(AND(F18&gt;='Inputs &amp; Outputs'!B$13,F18&lt;'Inputs &amp; Outputs'!B$13+'Inputs &amp; Outputs'!B$19),1,0)</f>
        <v>1</v>
      </c>
      <c r="J18" s="71">
        <f>I18*'Inputs &amp; Outputs'!B$16*'Benefit Calculations'!G18*('Benefit Calculations'!C$4-'Benefit Calculations'!C$5)</f>
        <v>0</v>
      </c>
      <c r="K18" s="89">
        <f t="shared" si="3"/>
        <v>0</v>
      </c>
      <c r="L18" s="72">
        <f>K18*'Assumed Values'!$C$8</f>
        <v>0</v>
      </c>
      <c r="M18" s="73">
        <f t="shared" si="0"/>
        <v>0</v>
      </c>
      <c r="N18" s="88">
        <f>I18*'Inputs &amp; Outputs'!B$16*'Benefit Calculations'!G18*('Benefit Calculations'!D$4-'Benefit Calculations'!D$5)</f>
        <v>0</v>
      </c>
      <c r="O18" s="89">
        <f t="shared" si="4"/>
        <v>0</v>
      </c>
      <c r="P18" s="72">
        <f>ABS(O18*'Assumed Values'!$C$7)</f>
        <v>0</v>
      </c>
      <c r="Q18" s="73">
        <f t="shared" si="1"/>
        <v>0</v>
      </c>
      <c r="T18" s="85">
        <f t="shared" si="5"/>
        <v>0</v>
      </c>
      <c r="U18" s="86">
        <f>T18*'Assumed Values'!$D$8</f>
        <v>0</v>
      </c>
    </row>
    <row r="19" spans="2:21" x14ac:dyDescent="0.25">
      <c r="F19" s="70">
        <f t="shared" si="2"/>
        <v>2033</v>
      </c>
      <c r="G19" s="80">
        <f t="shared" si="6"/>
        <v>8831.3910780859678</v>
      </c>
      <c r="H19" s="79">
        <f t="shared" si="8"/>
        <v>6.6697537215072433E-3</v>
      </c>
      <c r="I19" s="70">
        <f>IF(AND(F19&gt;='Inputs &amp; Outputs'!B$13,F19&lt;'Inputs &amp; Outputs'!B$13+'Inputs &amp; Outputs'!B$19),1,0)</f>
        <v>1</v>
      </c>
      <c r="J19" s="71">
        <f>I19*'Inputs &amp; Outputs'!B$16*'Benefit Calculations'!G19*('Benefit Calculations'!C$4-'Benefit Calculations'!C$5)</f>
        <v>0</v>
      </c>
      <c r="K19" s="89">
        <f t="shared" si="3"/>
        <v>0</v>
      </c>
      <c r="L19" s="72">
        <f>K19*'Assumed Values'!$C$8</f>
        <v>0</v>
      </c>
      <c r="M19" s="73">
        <f t="shared" si="0"/>
        <v>0</v>
      </c>
      <c r="N19" s="88">
        <f>I19*'Inputs &amp; Outputs'!B$16*'Benefit Calculations'!G19*('Benefit Calculations'!D$4-'Benefit Calculations'!D$5)</f>
        <v>0</v>
      </c>
      <c r="O19" s="89">
        <f t="shared" si="4"/>
        <v>0</v>
      </c>
      <c r="P19" s="72">
        <f>ABS(O19*'Assumed Values'!$C$7)</f>
        <v>0</v>
      </c>
      <c r="Q19" s="73">
        <f t="shared" si="1"/>
        <v>0</v>
      </c>
      <c r="T19" s="85">
        <f t="shared" si="5"/>
        <v>0</v>
      </c>
      <c r="U19" s="86">
        <f>T19*'Assumed Values'!$D$8</f>
        <v>0</v>
      </c>
    </row>
    <row r="20" spans="2:21" x14ac:dyDescent="0.25">
      <c r="F20" s="70">
        <f t="shared" si="2"/>
        <v>2034</v>
      </c>
      <c r="G20" s="80">
        <f t="shared" si="6"/>
        <v>8890.2942815951174</v>
      </c>
      <c r="H20" s="79">
        <f t="shared" si="8"/>
        <v>6.6697537215072433E-3</v>
      </c>
      <c r="I20" s="70">
        <f>IF(AND(F20&gt;='Inputs &amp; Outputs'!B$13,F20&lt;'Inputs &amp; Outputs'!B$13+'Inputs &amp; Outputs'!B$19),1,0)</f>
        <v>1</v>
      </c>
      <c r="J20" s="71">
        <f>I20*'Inputs &amp; Outputs'!B$16*'Benefit Calculations'!G20*('Benefit Calculations'!C$4-'Benefit Calculations'!C$5)</f>
        <v>0</v>
      </c>
      <c r="K20" s="89">
        <f t="shared" si="3"/>
        <v>0</v>
      </c>
      <c r="L20" s="72">
        <f>K20*'Assumed Values'!$C$8</f>
        <v>0</v>
      </c>
      <c r="M20" s="73">
        <f t="shared" si="0"/>
        <v>0</v>
      </c>
      <c r="N20" s="88">
        <f>I20*'Inputs &amp; Outputs'!B$16*'Benefit Calculations'!G20*('Benefit Calculations'!D$4-'Benefit Calculations'!D$5)</f>
        <v>0</v>
      </c>
      <c r="O20" s="89">
        <f t="shared" si="4"/>
        <v>0</v>
      </c>
      <c r="P20" s="72">
        <f>ABS(O20*'Assumed Values'!$C$7)</f>
        <v>0</v>
      </c>
      <c r="Q20" s="73">
        <f t="shared" si="1"/>
        <v>0</v>
      </c>
      <c r="T20" s="85">
        <f t="shared" si="5"/>
        <v>0</v>
      </c>
      <c r="U20" s="86">
        <f>T20*'Assumed Values'!$D$8</f>
        <v>0</v>
      </c>
    </row>
    <row r="21" spans="2:21" x14ac:dyDescent="0.25">
      <c r="F21" s="70">
        <f t="shared" si="2"/>
        <v>2035</v>
      </c>
      <c r="G21" s="80">
        <f t="shared" si="6"/>
        <v>8949.5903549650811</v>
      </c>
      <c r="H21" s="79">
        <f t="shared" si="8"/>
        <v>6.6697537215072433E-3</v>
      </c>
      <c r="I21" s="70">
        <f>IF(AND(F21&gt;='Inputs &amp; Outputs'!B$13,F21&lt;'Inputs &amp; Outputs'!B$13+'Inputs &amp; Outputs'!B$19),1,0)</f>
        <v>1</v>
      </c>
      <c r="J21" s="71">
        <f>I21*'Inputs &amp; Outputs'!B$16*'Benefit Calculations'!G21*('Benefit Calculations'!C$4-'Benefit Calculations'!C$5)</f>
        <v>0</v>
      </c>
      <c r="K21" s="89">
        <f t="shared" si="3"/>
        <v>0</v>
      </c>
      <c r="L21" s="72">
        <f>K21*'Assumed Values'!$C$8</f>
        <v>0</v>
      </c>
      <c r="M21" s="73">
        <f t="shared" si="0"/>
        <v>0</v>
      </c>
      <c r="N21" s="88">
        <f>I21*'Inputs &amp; Outputs'!B$16*'Benefit Calculations'!G21*('Benefit Calculations'!D$4-'Benefit Calculations'!D$5)</f>
        <v>0</v>
      </c>
      <c r="O21" s="89">
        <f t="shared" si="4"/>
        <v>0</v>
      </c>
      <c r="P21" s="72">
        <f>ABS(O21*'Assumed Values'!$C$7)</f>
        <v>0</v>
      </c>
      <c r="Q21" s="73">
        <f t="shared" si="1"/>
        <v>0</v>
      </c>
      <c r="T21" s="85">
        <f t="shared" si="5"/>
        <v>0</v>
      </c>
      <c r="U21" s="86">
        <f>T21*'Assumed Values'!$D$8</f>
        <v>0</v>
      </c>
    </row>
    <row r="22" spans="2:21" x14ac:dyDescent="0.25">
      <c r="F22" s="70">
        <f t="shared" si="2"/>
        <v>2036</v>
      </c>
      <c r="G22" s="80">
        <f t="shared" si="6"/>
        <v>9009.2819185410754</v>
      </c>
      <c r="H22" s="79">
        <f t="shared" si="8"/>
        <v>6.6697537215072433E-3</v>
      </c>
      <c r="I22" s="70">
        <f>IF(AND(F22&gt;='Inputs &amp; Outputs'!B$13,F22&lt;'Inputs &amp; Outputs'!B$13+'Inputs &amp; Outputs'!B$19),1,0)</f>
        <v>1</v>
      </c>
      <c r="J22" s="71">
        <f>I22*'Inputs &amp; Outputs'!B$16*'Benefit Calculations'!G22*('Benefit Calculations'!C$4-'Benefit Calculations'!C$5)</f>
        <v>0</v>
      </c>
      <c r="K22" s="89">
        <f t="shared" si="3"/>
        <v>0</v>
      </c>
      <c r="L22" s="72">
        <f>K22*'Assumed Values'!$C$8</f>
        <v>0</v>
      </c>
      <c r="M22" s="73">
        <f t="shared" si="0"/>
        <v>0</v>
      </c>
      <c r="N22" s="88">
        <f>I22*'Inputs &amp; Outputs'!B$16*'Benefit Calculations'!G22*('Benefit Calculations'!D$4-'Benefit Calculations'!D$5)</f>
        <v>0</v>
      </c>
      <c r="O22" s="89">
        <f t="shared" si="4"/>
        <v>0</v>
      </c>
      <c r="P22" s="72">
        <f>ABS(O22*'Assumed Values'!$C$7)</f>
        <v>0</v>
      </c>
      <c r="Q22" s="73">
        <f t="shared" si="1"/>
        <v>0</v>
      </c>
      <c r="T22" s="85">
        <f t="shared" si="5"/>
        <v>0</v>
      </c>
      <c r="U22" s="86">
        <f>T22*'Assumed Values'!$D$8</f>
        <v>0</v>
      </c>
    </row>
    <row r="23" spans="2:21" x14ac:dyDescent="0.25">
      <c r="F23" s="70">
        <f t="shared" si="2"/>
        <v>2037</v>
      </c>
      <c r="G23" s="80">
        <f t="shared" si="6"/>
        <v>9069.371610145372</v>
      </c>
      <c r="H23" s="79">
        <f t="shared" si="8"/>
        <v>6.6697537215072433E-3</v>
      </c>
      <c r="I23" s="70">
        <f>IF(AND(F23&gt;='Inputs &amp; Outputs'!B$13,F23&lt;'Inputs &amp; Outputs'!B$13+'Inputs &amp; Outputs'!B$19),1,0)</f>
        <v>1</v>
      </c>
      <c r="J23" s="71">
        <f>I23*'Inputs &amp; Outputs'!B$16*'Benefit Calculations'!G23*('Benefit Calculations'!C$4-'Benefit Calculations'!C$5)</f>
        <v>0</v>
      </c>
      <c r="K23" s="89">
        <f t="shared" si="3"/>
        <v>0</v>
      </c>
      <c r="L23" s="72">
        <f>K23*'Assumed Values'!$C$8</f>
        <v>0</v>
      </c>
      <c r="M23" s="73">
        <f t="shared" si="0"/>
        <v>0</v>
      </c>
      <c r="N23" s="88">
        <f>I23*'Inputs &amp; Outputs'!B$16*'Benefit Calculations'!G23*('Benefit Calculations'!D$4-'Benefit Calculations'!D$5)</f>
        <v>0</v>
      </c>
      <c r="O23" s="89">
        <f t="shared" si="4"/>
        <v>0</v>
      </c>
      <c r="P23" s="72">
        <f>ABS(O23*'Assumed Values'!$C$7)</f>
        <v>0</v>
      </c>
      <c r="Q23" s="73">
        <f t="shared" si="1"/>
        <v>0</v>
      </c>
      <c r="T23" s="85">
        <f t="shared" si="5"/>
        <v>0</v>
      </c>
      <c r="U23" s="86">
        <f>T23*'Assumed Values'!$D$8</f>
        <v>0</v>
      </c>
    </row>
    <row r="24" spans="2:21" x14ac:dyDescent="0.25">
      <c r="F24" s="70">
        <f t="shared" si="2"/>
        <v>2038</v>
      </c>
      <c r="G24" s="80">
        <f t="shared" si="6"/>
        <v>9129.8620851938704</v>
      </c>
      <c r="H24" s="79">
        <f t="shared" si="8"/>
        <v>6.6697537215072433E-3</v>
      </c>
      <c r="I24" s="70">
        <f>IF(AND(F24&gt;='Inputs &amp; Outputs'!B$13,F24&lt;'Inputs &amp; Outputs'!B$13+'Inputs &amp; Outputs'!B$19),1,0)</f>
        <v>1</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T24" s="85">
        <f t="shared" si="5"/>
        <v>0</v>
      </c>
      <c r="U24" s="86">
        <f>T24*'Assumed Values'!$D$8</f>
        <v>0</v>
      </c>
    </row>
    <row r="25" spans="2:21" x14ac:dyDescent="0.25">
      <c r="F25" s="70">
        <f t="shared" si="2"/>
        <v>2039</v>
      </c>
      <c r="G25" s="80">
        <f t="shared" si="6"/>
        <v>9190.7560168134405</v>
      </c>
      <c r="H25" s="79">
        <f t="shared" si="8"/>
        <v>6.6697537215072433E-3</v>
      </c>
      <c r="I25" s="70">
        <f>IF(AND(F25&gt;='Inputs &amp; Outputs'!B$13,F25&lt;'Inputs &amp; Outputs'!B$13+'Inputs &amp; Outputs'!B$19),1,0)</f>
        <v>1</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T25" s="85">
        <f t="shared" si="5"/>
        <v>0</v>
      </c>
      <c r="U25" s="86">
        <f>T25*'Assumed Values'!$D$8</f>
        <v>0</v>
      </c>
    </row>
    <row r="26" spans="2:21" x14ac:dyDescent="0.25">
      <c r="F26" s="70">
        <f t="shared" si="2"/>
        <v>2040</v>
      </c>
      <c r="G26" s="80">
        <f t="shared" si="6"/>
        <v>9252.0560959600462</v>
      </c>
      <c r="H26" s="79">
        <f t="shared" si="8"/>
        <v>6.6697537215072433E-3</v>
      </c>
      <c r="I26" s="70">
        <f>IF(AND(F26&gt;='Inputs &amp; Outputs'!B$13,F26&lt;'Inputs &amp; Outputs'!B$13+'Inputs &amp; Outputs'!B$19),1,0)</f>
        <v>1</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25">
      <c r="F27" s="70">
        <f t="shared" si="2"/>
        <v>2041</v>
      </c>
      <c r="G27" s="80">
        <f t="shared" si="6"/>
        <v>9313.7650315376686</v>
      </c>
      <c r="H27" s="79">
        <f t="shared" si="8"/>
        <v>6.6697537215072433E-3</v>
      </c>
      <c r="I27" s="70">
        <f>IF(AND(F27&gt;='Inputs &amp; Outputs'!B$13,F27&lt;'Inputs &amp; Outputs'!B$13+'Inputs &amp; Outputs'!B$19),1,0)</f>
        <v>1</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9375.8855505180109</v>
      </c>
      <c r="H28" s="79">
        <f t="shared" si="8"/>
        <v>6.6697537215072433E-3</v>
      </c>
      <c r="I28" s="70">
        <f>IF(AND(F28&gt;='Inputs &amp; Outputs'!B$13,F28&lt;'Inputs &amp; Outputs'!B$13+'Inputs &amp; Outputs'!B$19),1,0)</f>
        <v>1</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9438.4203980610037</v>
      </c>
      <c r="H29" s="79">
        <f t="shared" si="8"/>
        <v>6.6697537215072433E-3</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9501.3723376361213</v>
      </c>
      <c r="H30" s="79">
        <f t="shared" si="8"/>
        <v>6.6697537215072433E-3</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9888</v>
      </c>
      <c r="H31" s="79">
        <f t="shared" si="8"/>
        <v>6.6697537215072433E-3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9953.9505247982634</v>
      </c>
      <c r="H32" s="79">
        <f t="shared" si="8"/>
        <v>6.6697537215072433E-3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10020.340923354735</v>
      </c>
      <c r="H33" s="79">
        <f t="shared" si="8"/>
        <v>6.6697537215072433E-3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10087.174129519051</v>
      </c>
      <c r="H34" s="79">
        <f t="shared" si="8"/>
        <v>6.6697537215072433E-3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10154.453096708903</v>
      </c>
      <c r="H35" s="79">
        <f t="shared" si="8"/>
        <v>6.6697537215072433E-3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10222.180798040548</v>
      </c>
      <c r="H36" s="79">
        <f t="shared" si="8"/>
        <v>6.6697537215072433E-3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0</v>
      </c>
      <c r="K37" s="71">
        <f t="shared" ref="K37:Q37" si="9">SUM(K4:K36)</f>
        <v>0</v>
      </c>
      <c r="L37" s="74">
        <f t="shared" si="9"/>
        <v>0</v>
      </c>
      <c r="M37" s="75">
        <f t="shared" si="9"/>
        <v>0</v>
      </c>
      <c r="N37" s="88">
        <f t="shared" si="9"/>
        <v>0</v>
      </c>
      <c r="O37" s="88">
        <f t="shared" si="9"/>
        <v>0</v>
      </c>
      <c r="P37" s="76">
        <f t="shared" si="9"/>
        <v>0</v>
      </c>
      <c r="Q37" s="75">
        <f t="shared" si="9"/>
        <v>0</v>
      </c>
      <c r="T37" s="85">
        <f>SUM(T4:T36)</f>
        <v>0</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2018-10-24T19:04:55Z</dcterms:modified>
</cp:coreProperties>
</file>