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rastructure Planning Branch\Infrastructure Planning &amp; Prioritization\HGAC Coordination\2018 TIP\Aldine Westfeild (N-2013T-0015, N-100032)\"/>
    </mc:Choice>
  </mc:AlternateContent>
  <xr:revisionPtr revIDLastSave="0" documentId="10_ncr:100000_{F0B28A79-0D01-429D-9C61-C3FCC976A183}" xr6:coauthVersionLast="31" xr6:coauthVersionMax="31" xr10:uidLastSave="{00000000-0000-0000-0000-000000000000}"/>
  <bookViews>
    <workbookView xWindow="0" yWindow="0" windowWidth="20265" windowHeight="8565" activeTab="1" xr2:uid="{00000000-000D-0000-FFFF-FFFF00000000}"/>
  </bookViews>
  <sheets>
    <sheet name="Instructions" sheetId="4" r:id="rId1"/>
    <sheet name="Project Budget" sheetId="3" r:id="rId2"/>
  </sheets>
  <calcPr calcId="179017"/>
</workbook>
</file>

<file path=xl/calcChain.xml><?xml version="1.0" encoding="utf-8"?>
<calcChain xmlns="http://schemas.openxmlformats.org/spreadsheetml/2006/main">
  <c r="G17" i="3" l="1"/>
  <c r="E38" i="3"/>
  <c r="E37" i="3"/>
  <c r="E35" i="3"/>
  <c r="E32" i="3"/>
  <c r="E40" i="3" s="1"/>
  <c r="D40" i="3" s="1"/>
  <c r="G26" i="3" l="1"/>
  <c r="G16" i="3" l="1"/>
  <c r="H13" i="3"/>
  <c r="H12" i="3"/>
  <c r="G14" i="3" l="1"/>
  <c r="H14" i="3"/>
  <c r="G15" i="3" l="1"/>
  <c r="E25" i="3"/>
  <c r="G19" i="3" l="1"/>
  <c r="G21" i="3" s="1"/>
  <c r="G18" i="3"/>
  <c r="E18" i="3"/>
  <c r="G28" i="3" s="1"/>
  <c r="E27" i="3" l="1"/>
</calcChain>
</file>

<file path=xl/sharedStrings.xml><?xml version="1.0" encoding="utf-8"?>
<sst xmlns="http://schemas.openxmlformats.org/spreadsheetml/2006/main" count="58" uniqueCount="54">
  <si>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</si>
  <si>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</si>
  <si>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</si>
  <si>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</si>
  <si>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</si>
  <si>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</si>
  <si>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</si>
  <si>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</si>
  <si>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</si>
  <si>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</si>
  <si>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</si>
  <si>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</si>
  <si>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</si>
  <si>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</si>
  <si>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</si>
  <si>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</si>
  <si>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</si>
  <si>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</si>
  <si>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</si>
  <si>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</si>
  <si>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</si>
  <si>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</si>
  <si>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</si>
  <si>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</si>
  <si>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</si>
  <si>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</si>
  <si>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</si>
  <si>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</si>
  <si>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</si>
  <si>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</si>
  <si>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</si>
  <si>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</si>
  <si>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</si>
  <si>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</si>
  <si>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real estate</t>
  </si>
  <si>
    <t>total cost</t>
  </si>
  <si>
    <t>Aldine Westfield</t>
  </si>
  <si>
    <t>total const w RE</t>
  </si>
  <si>
    <t>20% match + dersign</t>
  </si>
  <si>
    <t>benefits</t>
  </si>
  <si>
    <t>install raised median</t>
  </si>
  <si>
    <t>safety lighting</t>
  </si>
  <si>
    <t>safety lighting at intersection</t>
  </si>
  <si>
    <t>install ped crosswalk</t>
  </si>
  <si>
    <t>install sidewalks</t>
  </si>
  <si>
    <t>modernize facility</t>
  </si>
  <si>
    <t>add turn lanes (left and right)</t>
  </si>
  <si>
    <t>composite benefits</t>
  </si>
  <si>
    <t>safety</t>
  </si>
  <si>
    <t>delay</t>
  </si>
  <si>
    <t>emission</t>
  </si>
  <si>
    <t>ratio</t>
  </si>
  <si>
    <t>design</t>
  </si>
  <si>
    <t>Benefit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</si>
</sst>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1" applyNumberFormat="1" applyFont="1"/>
    <xf numFmtId="44" fontId="0" fillId="0" borderId="0" xfId="0" applyNumberFormat="1"/>
    <xf numFmtId="165" fontId="0" fillId="0" borderId="0" xfId="0" applyNumberFormat="1"/>
    <xf numFmtId="14" fontId="0" fillId="4" borderId="1" xfId="0" applyNumberFormat="1" applyFill="1" applyBorder="1" applyAlignment="1">
      <alignment horizontal="center" vertical="center"/>
    </xf>
    <xf numFmtId="9" fontId="0" fillId="0" borderId="0" xfId="0" applyNumberFormat="1"/>
    <xf numFmtId="9" fontId="1" fillId="0" borderId="0" xfId="0" applyNumberFormat="1" applyFont="1"/>
    <xf numFmtId="9" fontId="1" fillId="0" borderId="0" xfId="2" applyFont="1"/>
    <xf numFmtId="165" fontId="1" fillId="0" borderId="0" xfId="0" applyNumberFormat="1" applyFont="1"/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40"/>
  <sheetViews>
    <sheetView tabSelected="1" topLeftCell="A10" zoomScale="86" zoomScaleNormal="86" workbookViewId="0">
      <selection activeCell="D40" sqref="D4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7" max="7" width="16.28515625" bestFit="1" customWidth="1"/>
    <col min="8" max="9" width="15.140625" bestFit="1" customWidth="1"/>
    <col min="13" max="13" width="10" bestFit="1" customWidth="1"/>
    <col min="15" max="15" width="11.5703125" customWidth="1"/>
  </cols>
  <sheetData>
    <row r="2" spans="2:16">
      <c r="B2" s="24" t="s">
        <v>22</v>
      </c>
      <c r="C2" s="24"/>
      <c r="D2" s="24"/>
      <c r="E2" s="2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25" t="s">
        <v>36</v>
      </c>
      <c r="D6" s="26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25" t="s">
        <v>29</v>
      </c>
      <c r="D7" s="26"/>
      <c r="O7" t="s">
        <v>30</v>
      </c>
    </row>
    <row r="8" spans="2:16">
      <c r="B8" s="5" t="s">
        <v>15</v>
      </c>
      <c r="C8" s="25" t="s">
        <v>36</v>
      </c>
      <c r="D8" s="26"/>
      <c r="O8" t="s">
        <v>28</v>
      </c>
    </row>
    <row r="9" spans="2:16">
      <c r="B9" s="5" t="s">
        <v>19</v>
      </c>
      <c r="C9" s="25" t="s">
        <v>17</v>
      </c>
      <c r="D9" s="26"/>
      <c r="O9" t="s">
        <v>29</v>
      </c>
    </row>
    <row r="10" spans="2:16">
      <c r="O10" t="s">
        <v>31</v>
      </c>
    </row>
    <row r="11" spans="2:16" ht="15" customHeight="1">
      <c r="B11" s="43" t="s">
        <v>20</v>
      </c>
      <c r="C11" s="43" t="s">
        <v>7</v>
      </c>
      <c r="D11" s="43" t="s">
        <v>8</v>
      </c>
      <c r="E11" s="43" t="s">
        <v>18</v>
      </c>
      <c r="G11" s="1" t="s">
        <v>35</v>
      </c>
      <c r="H11" s="1" t="s">
        <v>52</v>
      </c>
      <c r="O11" t="s">
        <v>32</v>
      </c>
    </row>
    <row r="12" spans="2:16">
      <c r="B12" s="44"/>
      <c r="C12" s="44"/>
      <c r="D12" s="44"/>
      <c r="E12" s="44"/>
      <c r="G12" s="16">
        <v>46949933</v>
      </c>
      <c r="H12" s="18">
        <f>4925909+738886</f>
        <v>5664795</v>
      </c>
      <c r="I12" s="17"/>
      <c r="O12" t="s">
        <v>33</v>
      </c>
    </row>
    <row r="13" spans="2:16">
      <c r="B13" s="6" t="s">
        <v>0</v>
      </c>
      <c r="C13" s="7"/>
      <c r="D13" s="19">
        <v>44547</v>
      </c>
      <c r="E13" s="8">
        <v>0</v>
      </c>
      <c r="G13" s="16">
        <v>27581366</v>
      </c>
      <c r="H13" s="16">
        <f>3293154+493973</f>
        <v>3787127</v>
      </c>
    </row>
    <row r="14" spans="2:16">
      <c r="B14" s="6" t="s">
        <v>1</v>
      </c>
      <c r="C14" s="19">
        <v>43850</v>
      </c>
      <c r="D14" s="19">
        <v>44216</v>
      </c>
      <c r="E14" s="8"/>
      <c r="G14" s="18">
        <f>SUM(G12:G13)</f>
        <v>74531299</v>
      </c>
      <c r="H14" s="16">
        <f>SUM(H12:H13)</f>
        <v>9451922</v>
      </c>
    </row>
    <row r="15" spans="2:16">
      <c r="B15" s="6" t="s">
        <v>2</v>
      </c>
      <c r="C15" s="19">
        <v>44245</v>
      </c>
      <c r="D15" s="19">
        <v>44974</v>
      </c>
      <c r="E15" s="8">
        <v>5670236</v>
      </c>
      <c r="G15" s="23">
        <f>G14-H14</f>
        <v>65079377</v>
      </c>
    </row>
    <row r="16" spans="2:16">
      <c r="B16" s="6" t="s">
        <v>3</v>
      </c>
      <c r="C16" s="7"/>
      <c r="D16" s="7"/>
      <c r="E16" s="8">
        <v>0</v>
      </c>
      <c r="G16" s="16">
        <f>3482664+2187572</f>
        <v>5670236</v>
      </c>
      <c r="H16" t="s">
        <v>34</v>
      </c>
    </row>
    <row r="17" spans="2:13">
      <c r="B17" s="6" t="s">
        <v>6</v>
      </c>
      <c r="C17" s="19">
        <v>44986</v>
      </c>
      <c r="D17" s="19">
        <v>45717</v>
      </c>
      <c r="E17" s="9">
        <v>46393266</v>
      </c>
      <c r="G17" s="18">
        <f>G14-H14</f>
        <v>65079377</v>
      </c>
      <c r="H17" t="s">
        <v>37</v>
      </c>
    </row>
    <row r="18" spans="2:13">
      <c r="B18" s="34" t="s">
        <v>10</v>
      </c>
      <c r="C18" s="36"/>
      <c r="D18" s="37"/>
      <c r="E18" s="32">
        <f>SUM(E13:E17)</f>
        <v>52063502</v>
      </c>
      <c r="G18" s="18">
        <f>G17*0.8</f>
        <v>52063501.600000001</v>
      </c>
      <c r="H18" s="20">
        <v>0.8</v>
      </c>
    </row>
    <row r="19" spans="2:13">
      <c r="B19" s="35"/>
      <c r="C19" s="38"/>
      <c r="D19" s="39"/>
      <c r="E19" s="33"/>
      <c r="G19" s="16">
        <f>(G17*0.2)+H14</f>
        <v>22467797.399999999</v>
      </c>
      <c r="H19" t="s">
        <v>38</v>
      </c>
    </row>
    <row r="20" spans="2:13" ht="15" customHeight="1">
      <c r="B20" s="10" t="s">
        <v>11</v>
      </c>
      <c r="C20" s="40"/>
      <c r="D20" s="41"/>
      <c r="E20" s="42"/>
      <c r="G20" s="18"/>
    </row>
    <row r="21" spans="2:13">
      <c r="B21" s="6" t="s">
        <v>9</v>
      </c>
      <c r="C21" s="7"/>
      <c r="D21" s="7"/>
      <c r="E21" s="8">
        <v>0</v>
      </c>
      <c r="G21" s="18">
        <f>G14-G16-G19</f>
        <v>46393265.600000001</v>
      </c>
    </row>
    <row r="22" spans="2:13">
      <c r="B22" s="6" t="s">
        <v>5</v>
      </c>
      <c r="C22" s="7"/>
      <c r="D22" s="7"/>
      <c r="E22" s="8">
        <v>22467797</v>
      </c>
      <c r="G22" s="1" t="s">
        <v>39</v>
      </c>
    </row>
    <row r="23" spans="2:13">
      <c r="B23" s="6" t="s">
        <v>4</v>
      </c>
      <c r="C23" s="7"/>
      <c r="D23" s="7"/>
      <c r="E23" s="8">
        <v>0</v>
      </c>
      <c r="G23" s="16">
        <v>116001000</v>
      </c>
      <c r="H23" t="s">
        <v>48</v>
      </c>
    </row>
    <row r="24" spans="2:13">
      <c r="B24" s="29"/>
      <c r="C24" s="30"/>
      <c r="D24" s="30"/>
      <c r="E24" s="31"/>
      <c r="G24" s="16">
        <v>42147</v>
      </c>
      <c r="H24" t="s">
        <v>50</v>
      </c>
    </row>
    <row r="25" spans="2:13">
      <c r="B25" s="11" t="s">
        <v>12</v>
      </c>
      <c r="C25" s="27"/>
      <c r="D25" s="28"/>
      <c r="E25" s="12">
        <f>SUM(E21:E23)</f>
        <v>22467797</v>
      </c>
      <c r="G25" s="16">
        <v>23160000</v>
      </c>
      <c r="H25" t="s">
        <v>49</v>
      </c>
    </row>
    <row r="26" spans="2:13">
      <c r="B26" s="29"/>
      <c r="C26" s="30"/>
      <c r="D26" s="30"/>
      <c r="E26" s="31"/>
      <c r="G26" s="16">
        <f>SUM(G23:G25)</f>
        <v>139203147</v>
      </c>
    </row>
    <row r="27" spans="2:13">
      <c r="B27" s="34" t="s">
        <v>21</v>
      </c>
      <c r="C27" s="36"/>
      <c r="D27" s="37"/>
      <c r="E27" s="32">
        <f>E18+E25</f>
        <v>74531299</v>
      </c>
    </row>
    <row r="28" spans="2:13">
      <c r="B28" s="35"/>
      <c r="C28" s="38"/>
      <c r="D28" s="39"/>
      <c r="E28" s="33"/>
      <c r="G28" s="17">
        <f>G26/E18</f>
        <v>2.6737184717232427</v>
      </c>
      <c r="H28" s="1" t="s">
        <v>51</v>
      </c>
    </row>
    <row r="29" spans="2:13">
      <c r="M29" s="2"/>
    </row>
    <row r="31" spans="2:13">
      <c r="C31" s="1" t="s">
        <v>53</v>
      </c>
    </row>
    <row r="32" spans="2:13">
      <c r="C32" t="s">
        <v>40</v>
      </c>
      <c r="D32" s="20">
        <v>0.4</v>
      </c>
      <c r="E32" s="21">
        <f>1-D32</f>
        <v>0.6</v>
      </c>
    </row>
    <row r="33" spans="3:6">
      <c r="C33" t="s">
        <v>41</v>
      </c>
      <c r="D33" s="20">
        <v>0.4</v>
      </c>
      <c r="E33" s="21">
        <v>0.6</v>
      </c>
      <c r="F33" s="20"/>
    </row>
    <row r="34" spans="3:6">
      <c r="C34" t="s">
        <v>42</v>
      </c>
      <c r="D34" s="20">
        <v>0.75</v>
      </c>
      <c r="E34" s="21">
        <v>0.25</v>
      </c>
      <c r="F34" s="20"/>
    </row>
    <row r="35" spans="3:6">
      <c r="C35" t="s">
        <v>43</v>
      </c>
      <c r="D35" s="20">
        <v>0.1</v>
      </c>
      <c r="E35" s="21">
        <f t="shared" ref="E35:E38" si="0">1-D35</f>
        <v>0.9</v>
      </c>
    </row>
    <row r="36" spans="3:6">
      <c r="C36" t="s">
        <v>44</v>
      </c>
      <c r="D36" s="20">
        <v>0.2</v>
      </c>
      <c r="E36" s="21">
        <v>0.8</v>
      </c>
      <c r="F36" s="20"/>
    </row>
    <row r="37" spans="3:6">
      <c r="C37" t="s">
        <v>45</v>
      </c>
      <c r="D37" s="20">
        <v>0.15</v>
      </c>
      <c r="E37" s="21">
        <f t="shared" si="0"/>
        <v>0.85</v>
      </c>
    </row>
    <row r="38" spans="3:6">
      <c r="C38" t="s">
        <v>46</v>
      </c>
      <c r="D38" s="20">
        <v>0.25</v>
      </c>
      <c r="E38" s="21">
        <f t="shared" si="0"/>
        <v>0.75</v>
      </c>
    </row>
    <row r="39" spans="3:6">
      <c r="D39" s="20"/>
      <c r="E39" s="21"/>
    </row>
    <row r="40" spans="3:6">
      <c r="C40" t="s">
        <v>47</v>
      </c>
      <c r="D40" s="22">
        <f>1-E40</f>
        <v>0.95869000000000004</v>
      </c>
      <c r="E40" s="1">
        <f>PRODUCT(E32:E39)</f>
        <v>4.1309999999999999E-2</v>
      </c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Lad, Paresh - HPW</cp:lastModifiedBy>
  <cp:lastPrinted>2018-10-17T19:01:46Z</cp:lastPrinted>
  <dcterms:created xsi:type="dcterms:W3CDTF">2014-09-17T12:05:47Z</dcterms:created>
  <dcterms:modified xsi:type="dcterms:W3CDTF">2018-10-24T20:57:00Z</dcterms:modified>
</cp:coreProperties>
</file>