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HRA - Northpark\"/>
    </mc:Choice>
  </mc:AlternateContent>
  <xr:revisionPtr revIDLastSave="0" documentId="13_ncr:1_{A508C38A-FA52-42D2-A0C9-6C6D46A5E815}" xr6:coauthVersionLast="37" xr6:coauthVersionMax="37" xr10:uidLastSave="{00000000-0000-0000-0000-000000000000}"/>
  <bookViews>
    <workbookView xWindow="6645"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<sst xmlns="http://schemas.openxmlformats.org/spreadsheetml/2006/main" count="262" uniqueCount="130">
  <si>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</si>
  <si>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</si>
  <si>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</si>
  <si>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</si>
  <si>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</si>
  <si>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</si>
  <si>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</si>
  <si>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</si>
  <si>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</si>
  <si>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</si>
  <si>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</si>
  <si>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</si>
  <si>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</si>
  <si>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</si>
  <si>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</si>
  <si>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</si>
  <si>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</si>
  <si>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</si>
  <si>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</si>
  <si>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</si>
  <si>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</si>
  <si>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</si>
  <si>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</si>
  <si>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</si>
  <si>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</si>
  <si>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</si>
  <si>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</si>
  <si>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</si>
  <si>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</si>
  <si>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</si>
  <si>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</si>
  <si>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</si>
  <si>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</si>
  <si>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</si>
  <si>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</si>
  <si>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</si>
  <si>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</si>
  <si>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</si>
  <si>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</si>
  <si>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</si>
  <si>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</si>
  <si>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</si>
  <si>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</si>
  <si>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</si>
  <si>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</si>
  <si>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</si>
  <si>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</si>
  <si>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</si>
  <si>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</si>
  <si>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</si>
  <si>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</si>
  <si>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</si>
  <si>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</si>
  <si>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</si>
  <si>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</si>
  <si>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</si>
  <si>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</si>
  <si>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</si>
  <si>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</si>
  <si>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</si>
  <si>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</si>
  <si>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</si>
  <si>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</si>
  <si>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</si>
  <si>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</si>
  <si>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</si>
  <si>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</si>
  <si>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</si>
  <si>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</si>
  <si>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</si>
  <si>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</si>
  <si>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</si>
  <si>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</si>
  <si>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</si>
  <si>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</si>
  <si>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</si>
  <si>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</si>
  <si>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</si>
  <si>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</si>
  <si>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</si>
  <si>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</si>
  <si>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</si>
  <si>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</si>
  <si>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</si>
  <si>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</si>
  <si>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</si>
  <si>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</si>
  <si>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</si>
  <si>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</si>
  <si>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</si>
  <si>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</si>
  <si>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</si>
  <si>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</si>
  <si>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</si>
  <si>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</si>
  <si>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</si>
  <si>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</si>
  <si>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</si>
  <si>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</si>
  <si>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</si>
  <si>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</si>
  <si>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</si>
  <si>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</si>
  <si>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</si>
  <si>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</si>
  <si>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</si>
  <si>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</si>
  <si>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</si>
  <si>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</si>
  <si>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</si>
  <si>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</si>
  <si>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</si>
  <si>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</si>
  <si>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</si>
  <si>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</si>
  <si>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</si>
  <si>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</si>
  <si>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</si>
  <si>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</si>
  <si>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</si>
  <si>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</si>
  <si>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</si>
  <si>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</si>
  <si>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</si>
  <si>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</si>
  <si>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</si>
  <si>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</si>
  <si>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</si>
  <si>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</si>
  <si>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Northpark Drive Reconstruction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</si>
</sst>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6"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45" x14ac:dyDescent="0.25">
      <c r="A6" s="6" t="s">
        <v>8</v>
      </c>
      <c r="B6" s="121" t="s">
        <v>129</v>
      </c>
      <c r="D6" s="6"/>
      <c r="E6" s="99" t="s">
        <v>91</v>
      </c>
    </row>
    <row r="7" spans="1:5" x14ac:dyDescent="0.25">
      <c r="A7" s="6" t="s">
        <v>51</v>
      </c>
      <c r="B7" s="6">
        <v>197</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v>1.2</v>
      </c>
    </row>
    <row r="17" spans="1:3" x14ac:dyDescent="0.25">
      <c r="A17" s="107" t="s">
        <v>95</v>
      </c>
      <c r="B17" s="57">
        <v>17</v>
      </c>
    </row>
    <row r="18" spans="1:3" x14ac:dyDescent="0.25">
      <c r="A18" s="107" t="s">
        <v>96</v>
      </c>
      <c r="B18" s="57">
        <v>25.5</v>
      </c>
    </row>
    <row r="19" spans="1:3" x14ac:dyDescent="0.25">
      <c r="A19" s="96" t="s">
        <v>97</v>
      </c>
      <c r="B19" s="97">
        <f>VLOOKUP(B14,'Service Life'!C6:D8,2,FALSE)</f>
        <v>20</v>
      </c>
    </row>
    <row r="21" spans="1:3" x14ac:dyDescent="0.25">
      <c r="A21" s="102" t="s">
        <v>89</v>
      </c>
    </row>
    <row r="22" spans="1:3" ht="20.25" customHeight="1" x14ac:dyDescent="0.25">
      <c r="A22" s="107" t="s">
        <v>90</v>
      </c>
      <c r="B22" s="119">
        <v>34046</v>
      </c>
    </row>
    <row r="23" spans="1:3" ht="30" x14ac:dyDescent="0.25">
      <c r="A23" s="118" t="s">
        <v>101</v>
      </c>
      <c r="B23" s="120">
        <v>38130</v>
      </c>
    </row>
    <row r="24" spans="1:3" ht="30" x14ac:dyDescent="0.25">
      <c r="A24" s="118" t="s">
        <v>102</v>
      </c>
      <c r="B24" s="120">
        <v>49981</v>
      </c>
    </row>
    <row r="27" spans="1:3" ht="18.75" x14ac:dyDescent="0.3">
      <c r="A27" s="100" t="s">
        <v>55</v>
      </c>
      <c r="B27" s="101"/>
    </row>
    <row r="29" spans="1:3" x14ac:dyDescent="0.25">
      <c r="A29" s="108" t="s">
        <v>53</v>
      </c>
    </row>
    <row r="30" spans="1:3" x14ac:dyDescent="0.25">
      <c r="A30" s="105" t="s">
        <v>112</v>
      </c>
      <c r="B30" s="114">
        <f>'Benefit Calculations'!M37</f>
        <v>7298.187509969981</v>
      </c>
    </row>
    <row r="31" spans="1:3" x14ac:dyDescent="0.25">
      <c r="A31" s="105" t="s">
        <v>113</v>
      </c>
      <c r="B31" s="114">
        <f>'Benefit Calculations'!Q37</f>
        <v>939.07421897162658</v>
      </c>
      <c r="C31" s="109"/>
    </row>
    <row r="32" spans="1:3" x14ac:dyDescent="0.25">
      <c r="A32" s="110"/>
      <c r="B32" s="111"/>
      <c r="C32" s="109"/>
    </row>
    <row r="33" spans="1:9" x14ac:dyDescent="0.25">
      <c r="A33" s="108" t="s">
        <v>94</v>
      </c>
      <c r="B33" s="111"/>
      <c r="C33" s="109"/>
    </row>
    <row r="34" spans="1:9" x14ac:dyDescent="0.25">
      <c r="A34" s="105" t="s">
        <v>114</v>
      </c>
      <c r="B34" s="114">
        <f>$B$30+$B$31</f>
        <v>8237.2617289416085</v>
      </c>
      <c r="C34" s="109"/>
    </row>
    <row r="35" spans="1:9" x14ac:dyDescent="0.25">
      <c r="I35" s="112"/>
    </row>
    <row r="36" spans="1:9" x14ac:dyDescent="0.25">
      <c r="A36" s="108" t="s">
        <v>107</v>
      </c>
    </row>
    <row r="37" spans="1:9" x14ac:dyDescent="0.25">
      <c r="A37" s="105" t="s">
        <v>116</v>
      </c>
      <c r="B37" s="115">
        <f>'Benefit Calculations'!K37</f>
        <v>2.6363020879752912</v>
      </c>
    </row>
    <row r="38" spans="1:9" x14ac:dyDescent="0.25">
      <c r="A38" s="105" t="s">
        <v>117</v>
      </c>
      <c r="B38" s="115">
        <f>'Benefit Calculations'!O37</f>
        <v>1.3369321215929877</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7.6345100998899906E-2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1.9851200282599998E-2</v>
      </c>
      <c r="F4" s="70">
        <v>2018</v>
      </c>
      <c r="G4" s="80">
        <f>'Inputs &amp; Outputs'!B22</f>
        <v>34046</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34601.48737612836</v>
      </c>
      <c r="H5" s="79">
        <f>$C$9</f>
        <v>1.6315789700063421E-2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35166.037967466669</v>
      </c>
      <c r="H6" s="79">
        <f t="shared" ref="H6:H11" si="7">$C$9</f>
        <v>1.6315789700063421E-2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35739.7996475283</v>
      </c>
      <c r="H7" s="79">
        <f t="shared" si="7"/>
        <v>1.6315789700063421E-2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36322.922702499774</v>
      </c>
      <c r="H8" s="79">
        <f t="shared" si="7"/>
        <v>1.6315789700063421E-2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1.6315789700063421E-2</v>
      </c>
      <c r="F9" s="70">
        <f t="shared" si="2"/>
        <v>2023</v>
      </c>
      <c r="G9" s="80">
        <f t="shared" si="6"/>
        <v>36915.559870605422</v>
      </c>
      <c r="H9" s="79">
        <f t="shared" si="7"/>
        <v>1.6315789700063421E-2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1.0884471882236291E-2</v>
      </c>
      <c r="F10" s="70">
        <f t="shared" si="2"/>
        <v>2024</v>
      </c>
      <c r="G10" s="80">
        <f t="shared" si="6"/>
        <v>37517.86638211432</v>
      </c>
      <c r="H10" s="79">
        <f t="shared" si="7"/>
        <v>1.6315789700063421E-2</v>
      </c>
      <c r="I10" s="70">
        <f>IF(AND(F10&gt;='Inputs &amp; Outputs'!B$13,F10&lt;'Inputs &amp; Outputs'!B$13+'Inputs &amp; Outputs'!B$19),1,0)</f>
        <v>1</v>
      </c>
      <c r="J10" s="71">
        <f>I10*'Inputs &amp; Outputs'!B$16*'Benefit Calculations'!G10*('Benefit Calculations'!C$4-'Benefit Calculations'!C$5)</f>
        <v>412.05411238047986</v>
      </c>
      <c r="K10" s="89">
        <f t="shared" si="3"/>
        <v>0.11809519261685035</v>
      </c>
      <c r="L10" s="72">
        <f>K10*'Assumed Values'!$C$8</f>
        <v>886.6587061673124</v>
      </c>
      <c r="M10" s="73">
        <f t="shared" si="0"/>
        <v>590.81813403379874</v>
      </c>
      <c r="N10" s="88">
        <f>I10*'Inputs &amp; Outputs'!B$16*'Benefit Calculations'!G10*('Benefit Calculations'!D$4-'Benefit Calculations'!D$5)</f>
        <v>208.96253930407445</v>
      </c>
      <c r="O10" s="89">
        <f t="shared" si="4"/>
        <v>5.9888909216938742E-2</v>
      </c>
      <c r="P10" s="72">
        <f>ABS(O10*'Assumed Values'!$C$7)</f>
        <v>114.08837205826831</v>
      </c>
      <c r="Q10" s="73">
        <f t="shared" si="1"/>
        <v>76.021899548912174</v>
      </c>
      <c r="T10" s="85">
        <f t="shared" si="5"/>
        <v>0.10713406921892477</v>
      </c>
      <c r="U10" s="86">
        <f>T10*'Assumed Values'!$D$8</f>
        <v>0</v>
      </c>
    </row>
    <row r="11" spans="2:21" x14ac:dyDescent="0.25">
      <c r="B11" s="16" t="s">
        <v>106</v>
      </c>
      <c r="C11" s="67">
        <f>('Inputs &amp; Outputs'!B24/'Inputs &amp; Outputs'!B22)^(1/(2045-2018))-1</f>
        <v>1.4321223811759376E-2</v>
      </c>
      <c r="F11" s="70">
        <f t="shared" si="2"/>
        <v>2025</v>
      </c>
      <c r="G11" s="80">
        <f>'Inputs &amp; Outputs'!$B$23</f>
        <v>38130</v>
      </c>
      <c r="H11" s="79">
        <f t="shared" si="7"/>
        <v>1.6315789700063421E-2</v>
      </c>
      <c r="I11" s="70">
        <f>IF(AND(F11&gt;='Inputs &amp; Outputs'!B$13,F11&lt;'Inputs &amp; Outputs'!B$13+'Inputs &amp; Outputs'!B$19),1,0)</f>
        <v>1</v>
      </c>
      <c r="J11" s="71">
        <f>I11*'Inputs &amp; Outputs'!B$16*'Benefit Calculations'!G11*('Benefit Calculations'!C$4-'Benefit Calculations'!C$5)</f>
        <v>418.77710062312639</v>
      </c>
      <c r="K11" s="89">
        <f t="shared" si="3"/>
        <v>0.12002200894417545</v>
      </c>
      <c r="L11" s="72">
        <f>K11*'Assumed Values'!$C$8</f>
        <v>901.1252431528693</v>
      </c>
      <c r="M11" s="73">
        <f t="shared" si="0"/>
        <v>561.17551257913874</v>
      </c>
      <c r="N11" s="88">
        <f>I11*'Inputs &amp; Outputs'!B$16*'Benefit Calculations'!G11*('Benefit Calculations'!D$4-'Benefit Calculations'!D$5)</f>
        <v>212.37192815055113</v>
      </c>
      <c r="O11" s="89">
        <f t="shared" si="4"/>
        <v>6.0866044065088554E-2</v>
      </c>
      <c r="P11" s="72">
        <f>ABS(O11*'Assumed Values'!$C$7)</f>
        <v>115.94981394399369</v>
      </c>
      <c r="Q11" s="73">
        <f t="shared" si="1"/>
        <v>72.207716705188432</v>
      </c>
      <c r="T11" s="85">
        <f t="shared" si="5"/>
        <v>0.10888204616201286</v>
      </c>
      <c r="U11" s="86">
        <f>T11*'Assumed Values'!$D$8</f>
        <v>0</v>
      </c>
    </row>
    <row r="12" spans="2:21" x14ac:dyDescent="0.25">
      <c r="B12" s="27"/>
      <c r="C12" s="68"/>
      <c r="F12" s="70">
        <f t="shared" si="2"/>
        <v>2026</v>
      </c>
      <c r="G12" s="80">
        <f t="shared" si="6"/>
        <v>38545.024912869667</v>
      </c>
      <c r="H12" s="79">
        <f>$C$10</f>
        <v>1.0884471882236291E-2</v>
      </c>
      <c r="I12" s="70">
        <f>IF(AND(F12&gt;='Inputs &amp; Outputs'!B$13,F12&lt;'Inputs &amp; Outputs'!B$13+'Inputs &amp; Outputs'!B$19),1,0)</f>
        <v>1</v>
      </c>
      <c r="J12" s="71">
        <f>I12*'Inputs &amp; Outputs'!B$16*'Benefit Calculations'!G12*('Benefit Calculations'!C$4-'Benefit Calculations'!C$5)</f>
        <v>423.33526819978323</v>
      </c>
      <c r="K12" s="89">
        <f t="shared" si="3"/>
        <v>0.12132838512577783</v>
      </c>
      <c r="L12" s="72">
        <f>K12*'Assumed Values'!$C$8</f>
        <v>910.9335155243399</v>
      </c>
      <c r="M12" s="73">
        <f t="shared" si="0"/>
        <v>530.17159968860358</v>
      </c>
      <c r="N12" s="88">
        <f>I12*'Inputs &amp; Outputs'!B$16*'Benefit Calculations'!G12*('Benefit Calculations'!D$4-'Benefit Calculations'!D$5)</f>
        <v>214.68348443108209</v>
      </c>
      <c r="O12" s="89">
        <f t="shared" si="4"/>
        <v>6.1528538810297961E-2</v>
      </c>
      <c r="P12" s="72">
        <f>ABS(O12*'Assumed Values'!$C$7)</f>
        <v>117.21186643361762</v>
      </c>
      <c r="Q12" s="73">
        <f t="shared" si="1"/>
        <v>68.21837342742667</v>
      </c>
      <c r="T12" s="85">
        <f t="shared" si="5"/>
        <v>0.11006716973194364</v>
      </c>
      <c r="U12" s="86">
        <f>T12*'Assumed Values'!$D$8</f>
        <v>0</v>
      </c>
    </row>
    <row r="13" spans="2:21" x14ac:dyDescent="0.25">
      <c r="B13" s="27"/>
      <c r="C13" s="68"/>
      <c r="F13" s="70">
        <f t="shared" si="2"/>
        <v>2027</v>
      </c>
      <c r="G13" s="80">
        <f t="shared" si="6"/>
        <v>38964.567152733893</v>
      </c>
      <c r="H13" s="79">
        <f t="shared" ref="H13:H36" si="8">$C$10</f>
        <v>1.0884471882236291E-2</v>
      </c>
      <c r="I13" s="70">
        <f>IF(AND(F13&gt;='Inputs &amp; Outputs'!B$13,F13&lt;'Inputs &amp; Outputs'!B$13+'Inputs &amp; Outputs'!B$19),1,0)</f>
        <v>1</v>
      </c>
      <c r="J13" s="71">
        <f>I13*'Inputs &amp; Outputs'!B$16*'Benefit Calculations'!G13*('Benefit Calculations'!C$4-'Benefit Calculations'!C$5)</f>
        <v>427.94304902326269</v>
      </c>
      <c r="K13" s="89">
        <f t="shared" si="3"/>
        <v>0.12264898052219649</v>
      </c>
      <c r="L13" s="72">
        <f>K13*'Assumed Values'!$C$8</f>
        <v>920.84854576065118</v>
      </c>
      <c r="M13" s="73">
        <f t="shared" si="0"/>
        <v>500.88059584876106</v>
      </c>
      <c r="N13" s="88">
        <f>I13*'Inputs &amp; Outputs'!B$16*'Benefit Calculations'!G13*('Benefit Calculations'!D$4-'Benefit Calculations'!D$5)</f>
        <v>217.02020078095268</v>
      </c>
      <c r="O13" s="89">
        <f t="shared" si="4"/>
        <v>6.2198244460933715E-2</v>
      </c>
      <c r="P13" s="72">
        <f>ABS(O13*'Assumed Values'!$C$7)</f>
        <v>118.48765569807873</v>
      </c>
      <c r="Q13" s="73">
        <f t="shared" si="1"/>
        <v>64.449434013877905</v>
      </c>
      <c r="T13" s="85">
        <f t="shared" si="5"/>
        <v>0.11126519274604831</v>
      </c>
      <c r="U13" s="86">
        <f>T13*'Assumed Values'!$D$8</f>
        <v>0</v>
      </c>
    </row>
    <row r="14" spans="2:21" x14ac:dyDescent="0.25">
      <c r="B14" s="27"/>
      <c r="C14" s="68"/>
      <c r="F14" s="70">
        <f t="shared" si="2"/>
        <v>2028</v>
      </c>
      <c r="G14" s="80">
        <f t="shared" si="6"/>
        <v>39388.675888311336</v>
      </c>
      <c r="H14" s="79">
        <f t="shared" si="8"/>
        <v>1.0884471882236291E-2</v>
      </c>
      <c r="I14" s="70">
        <f>IF(AND(F14&gt;='Inputs &amp; Outputs'!B$13,F14&lt;'Inputs &amp; Outputs'!B$13+'Inputs &amp; Outputs'!B$19),1,0)</f>
        <v>1</v>
      </c>
      <c r="J14" s="71">
        <f>I14*'Inputs &amp; Outputs'!B$16*'Benefit Calculations'!G14*('Benefit Calculations'!C$4-'Benefit Calculations'!C$5)</f>
        <v>432.6009831075549</v>
      </c>
      <c r="K14" s="89">
        <f t="shared" si="3"/>
        <v>0.12398394990207529</v>
      </c>
      <c r="L14" s="72">
        <f>K14*'Assumed Values'!$C$8</f>
        <v>930.8714958647812</v>
      </c>
      <c r="M14" s="73">
        <f t="shared" si="0"/>
        <v>473.20786599124739</v>
      </c>
      <c r="N14" s="88">
        <f>I14*'Inputs &amp; Outputs'!B$16*'Benefit Calculations'!G14*('Benefit Calculations'!D$4-'Benefit Calculations'!D$5)</f>
        <v>219.38235105423027</v>
      </c>
      <c r="O14" s="89">
        <f t="shared" si="4"/>
        <v>6.2875239503893218E-2</v>
      </c>
      <c r="P14" s="72">
        <f>ABS(O14*'Assumed Values'!$C$7)</f>
        <v>119.77733125491658</v>
      </c>
      <c r="Q14" s="73">
        <f t="shared" si="1"/>
        <v>60.888721557222453</v>
      </c>
      <c r="T14" s="85">
        <f t="shared" si="5"/>
        <v>0.11247625560796427</v>
      </c>
      <c r="U14" s="86">
        <f>T14*'Assumed Values'!$D$8</f>
        <v>0</v>
      </c>
    </row>
    <row r="15" spans="2:21" x14ac:dyDescent="0.25">
      <c r="B15" s="27"/>
      <c r="C15" s="69"/>
      <c r="F15" s="70">
        <f t="shared" si="2"/>
        <v>2029</v>
      </c>
      <c r="G15" s="80">
        <f t="shared" si="6"/>
        <v>39817.40082349618</v>
      </c>
      <c r="H15" s="79">
        <f t="shared" si="8"/>
        <v>1.0884471882236291E-2</v>
      </c>
      <c r="I15" s="70">
        <f>IF(AND(F15&gt;='Inputs &amp; Outputs'!B$13,F15&lt;'Inputs &amp; Outputs'!B$13+'Inputs &amp; Outputs'!B$19),1,0)</f>
        <v>1</v>
      </c>
      <c r="J15" s="71">
        <f>I15*'Inputs &amp; Outputs'!B$16*'Benefit Calculations'!G15*('Benefit Calculations'!C$4-'Benefit Calculations'!C$5)</f>
        <v>437.3096163444169</v>
      </c>
      <c r="K15" s="89">
        <f t="shared" si="3"/>
        <v>0.12533344971863303</v>
      </c>
      <c r="L15" s="72">
        <f>K15*'Assumed Values'!$C$8</f>
        <v>941.00354048749682</v>
      </c>
      <c r="M15" s="73">
        <f t="shared" si="0"/>
        <v>447.06400346082449</v>
      </c>
      <c r="N15" s="88">
        <f>I15*'Inputs &amp; Outputs'!B$16*'Benefit Calculations'!G15*('Benefit Calculations'!D$4-'Benefit Calculations'!D$5)</f>
        <v>221.77021208573893</v>
      </c>
      <c r="O15" s="89">
        <f t="shared" si="4"/>
        <v>6.3559603280362226E-2</v>
      </c>
      <c r="P15" s="72">
        <f>ABS(O15*'Assumed Values'!$C$7)</f>
        <v>121.08104424909004</v>
      </c>
      <c r="Q15" s="73">
        <f t="shared" si="1"/>
        <v>57.524731901829306</v>
      </c>
      <c r="T15" s="85">
        <f t="shared" si="5"/>
        <v>0.11370050024954839</v>
      </c>
      <c r="U15" s="86">
        <f>T15*'Assumed Values'!$D$8</f>
        <v>0</v>
      </c>
    </row>
    <row r="16" spans="2:21" x14ac:dyDescent="0.25">
      <c r="B16" s="27"/>
      <c r="C16" s="69"/>
      <c r="F16" s="70">
        <f t="shared" si="2"/>
        <v>2030</v>
      </c>
      <c r="G16" s="80">
        <f t="shared" si="6"/>
        <v>40250.792203183257</v>
      </c>
      <c r="H16" s="79">
        <f t="shared" si="8"/>
        <v>1.0884471882236291E-2</v>
      </c>
      <c r="I16" s="70">
        <f>IF(AND(F16&gt;='Inputs &amp; Outputs'!B$13,F16&lt;'Inputs &amp; Outputs'!B$13+'Inputs &amp; Outputs'!B$19),1,0)</f>
        <v>1</v>
      </c>
      <c r="J16" s="71">
        <f>I16*'Inputs &amp; Outputs'!B$16*'Benefit Calculations'!G16*('Benefit Calculations'!C$4-'Benefit Calculations'!C$5)</f>
        <v>442.06950056734922</v>
      </c>
      <c r="K16" s="89">
        <f t="shared" si="3"/>
        <v>0.12669763812799917</v>
      </c>
      <c r="L16" s="72">
        <f>K16*'Assumed Values'!$C$8</f>
        <v>951.24586706501771</v>
      </c>
      <c r="M16" s="73">
        <f t="shared" si="0"/>
        <v>422.36454115519052</v>
      </c>
      <c r="N16" s="88">
        <f>I16*'Inputs &amp; Outputs'!B$16*'Benefit Calculations'!G16*('Benefit Calculations'!D$4-'Benefit Calculations'!D$5)</f>
        <v>224.18406372350375</v>
      </c>
      <c r="O16" s="89">
        <f t="shared" si="4"/>
        <v>6.4251415995113428E-2</v>
      </c>
      <c r="P16" s="72">
        <f>ABS(O16*'Assumed Values'!$C$7)</f>
        <v>122.39894747069108</v>
      </c>
      <c r="Q16" s="73">
        <f t="shared" si="1"/>
        <v>54.34659647546539</v>
      </c>
      <c r="T16" s="85">
        <f t="shared" si="5"/>
        <v>0.1149380701475108</v>
      </c>
      <c r="U16" s="86">
        <f>T16*'Assumed Values'!$D$8</f>
        <v>0</v>
      </c>
    </row>
    <row r="17" spans="2:21" x14ac:dyDescent="0.25">
      <c r="B17" s="27"/>
      <c r="C17" s="69"/>
      <c r="F17" s="70">
        <f t="shared" si="2"/>
        <v>2031</v>
      </c>
      <c r="G17" s="80">
        <f t="shared" si="6"/>
        <v>40688.900819156537</v>
      </c>
      <c r="H17" s="79">
        <f t="shared" si="8"/>
        <v>1.0884471882236291E-2</v>
      </c>
      <c r="I17" s="70">
        <f>IF(AND(F17&gt;='Inputs &amp; Outputs'!B$13,F17&lt;'Inputs &amp; Outputs'!B$13+'Inputs &amp; Outputs'!B$19),1,0)</f>
        <v>1</v>
      </c>
      <c r="J17" s="71">
        <f>I17*'Inputs &amp; Outputs'!B$16*'Benefit Calculations'!G17*('Benefit Calculations'!C$4-'Benefit Calculations'!C$5)</f>
        <v>446.88119361626872</v>
      </c>
      <c r="K17" s="89">
        <f t="shared" si="3"/>
        <v>0.12807667500774911</v>
      </c>
      <c r="L17" s="72">
        <f>K17*'Assumed Values'!$C$8</f>
        <v>961.59967595818034</v>
      </c>
      <c r="M17" s="73">
        <f t="shared" si="0"/>
        <v>399.02967862378296</v>
      </c>
      <c r="N17" s="88">
        <f>I17*'Inputs &amp; Outputs'!B$16*'Benefit Calculations'!G17*('Benefit Calculations'!D$4-'Benefit Calculations'!D$5)</f>
        <v>226.62418886154765</v>
      </c>
      <c r="O17" s="89">
        <f t="shared" si="4"/>
        <v>6.4950758725906083E-2</v>
      </c>
      <c r="P17" s="72">
        <f>ABS(O17*'Assumed Values'!$C$7)</f>
        <v>123.73119537285109</v>
      </c>
      <c r="Q17" s="73">
        <f t="shared" si="1"/>
        <v>51.344047174483933</v>
      </c>
      <c r="T17" s="85">
        <f t="shared" si="5"/>
        <v>0.11618911034022986</v>
      </c>
      <c r="U17" s="86">
        <f>T17*'Assumed Values'!$D$8</f>
        <v>0</v>
      </c>
    </row>
    <row r="18" spans="2:21" x14ac:dyDescent="0.25">
      <c r="F18" s="70">
        <f t="shared" si="2"/>
        <v>2032</v>
      </c>
      <c r="G18" s="80">
        <f t="shared" si="6"/>
        <v>41131.778016041746</v>
      </c>
      <c r="H18" s="79">
        <f t="shared" si="8"/>
        <v>1.0884471882236291E-2</v>
      </c>
      <c r="I18" s="70">
        <f>IF(AND(F18&gt;='Inputs &amp; Outputs'!B$13,F18&lt;'Inputs &amp; Outputs'!B$13+'Inputs &amp; Outputs'!B$19),1,0)</f>
        <v>1</v>
      </c>
      <c r="J18" s="71">
        <f>I18*'Inputs &amp; Outputs'!B$16*'Benefit Calculations'!G18*('Benefit Calculations'!C$4-'Benefit Calculations'!C$5)</f>
        <v>451.74525940288521</v>
      </c>
      <c r="K18" s="89">
        <f t="shared" si="3"/>
        <v>0.12947072197564127</v>
      </c>
      <c r="L18" s="72">
        <f>K18*'Assumed Values'!$C$8</f>
        <v>972.06618059311472</v>
      </c>
      <c r="M18" s="73">
        <f t="shared" si="0"/>
        <v>376.98402424387046</v>
      </c>
      <c r="N18" s="88">
        <f>I18*'Inputs &amp; Outputs'!B$16*'Benefit Calculations'!G18*('Benefit Calculations'!D$4-'Benefit Calculations'!D$5)</f>
        <v>229.0908734730458</v>
      </c>
      <c r="O18" s="89">
        <f t="shared" si="4"/>
        <v>6.5657713432988138E-2</v>
      </c>
      <c r="P18" s="72">
        <f>ABS(O18*'Assumed Values'!$C$7)</f>
        <v>125.0779440898424</v>
      </c>
      <c r="Q18" s="73">
        <f t="shared" si="1"/>
        <v>48.507383189041903</v>
      </c>
      <c r="T18" s="85">
        <f t="shared" si="5"/>
        <v>0.11745376744475015</v>
      </c>
      <c r="U18" s="86">
        <f>T18*'Assumed Values'!$D$8</f>
        <v>0</v>
      </c>
    </row>
    <row r="19" spans="2:21" x14ac:dyDescent="0.25">
      <c r="F19" s="70">
        <f t="shared" si="2"/>
        <v>2033</v>
      </c>
      <c r="G19" s="80">
        <f t="shared" si="6"/>
        <v>41579.475697323738</v>
      </c>
      <c r="H19" s="79">
        <f t="shared" si="8"/>
        <v>1.0884471882236291E-2</v>
      </c>
      <c r="I19" s="70">
        <f>IF(AND(F19&gt;='Inputs &amp; Outputs'!B$13,F19&lt;'Inputs &amp; Outputs'!B$13+'Inputs &amp; Outputs'!B$19),1,0)</f>
        <v>1</v>
      </c>
      <c r="J19" s="71">
        <f>I19*'Inputs &amp; Outputs'!B$16*'Benefit Calculations'!G19*('Benefit Calculations'!C$4-'Benefit Calculations'!C$5)</f>
        <v>456.66226797678939</v>
      </c>
      <c r="K19" s="89">
        <f t="shared" si="3"/>
        <v>0.13087994240855796</v>
      </c>
      <c r="L19" s="72">
        <f>K19*'Assumed Values'!$C$8</f>
        <v>982.64660760345316</v>
      </c>
      <c r="M19" s="73">
        <f t="shared" si="0"/>
        <v>356.15635164093931</v>
      </c>
      <c r="N19" s="88">
        <f>I19*'Inputs &amp; Outputs'!B$16*'Benefit Calculations'!G19*('Benefit Calculations'!D$4-'Benefit Calculations'!D$5)</f>
        <v>231.58440664384011</v>
      </c>
      <c r="O19" s="89">
        <f t="shared" si="4"/>
        <v>6.6372362968701415E-2</v>
      </c>
      <c r="P19" s="72">
        <f>ABS(O19*'Assumed Values'!$C$7)</f>
        <v>126.4393514553762</v>
      </c>
      <c r="Q19" s="73">
        <f t="shared" si="1"/>
        <v>45.827439661162501</v>
      </c>
      <c r="T19" s="85">
        <f t="shared" si="5"/>
        <v>0.11873218967396525</v>
      </c>
      <c r="U19" s="86">
        <f>T19*'Assumed Values'!$D$8</f>
        <v>0</v>
      </c>
    </row>
    <row r="20" spans="2:21" x14ac:dyDescent="0.25">
      <c r="F20" s="70">
        <f t="shared" si="2"/>
        <v>2034</v>
      </c>
      <c r="G20" s="80">
        <f t="shared" si="6"/>
        <v>42032.046331429388</v>
      </c>
      <c r="H20" s="79">
        <f t="shared" si="8"/>
        <v>1.0884471882236291E-2</v>
      </c>
      <c r="I20" s="70">
        <f>IF(AND(F20&gt;='Inputs &amp; Outputs'!B$13,F20&lt;'Inputs &amp; Outputs'!B$13+'Inputs &amp; Outputs'!B$19),1,0)</f>
        <v>1</v>
      </c>
      <c r="J20" s="71">
        <f>I20*'Inputs &amp; Outputs'!B$16*'Benefit Calculations'!G20*('Benefit Calculations'!C$4-'Benefit Calculations'!C$5)</f>
        <v>461.63279559226106</v>
      </c>
      <c r="K20" s="89">
        <f t="shared" si="3"/>
        <v>0.13230450146165262</v>
      </c>
      <c r="L20" s="72">
        <f>K20*'Assumed Values'!$C$8</f>
        <v>993.34219697408787</v>
      </c>
      <c r="M20" s="73">
        <f t="shared" si="0"/>
        <v>336.47936956640655</v>
      </c>
      <c r="N20" s="88">
        <f>I20*'Inputs &amp; Outputs'!B$16*'Benefit Calculations'!G20*('Benefit Calculations'!D$4-'Benefit Calculations'!D$5)</f>
        <v>234.10508060631938</v>
      </c>
      <c r="O20" s="89">
        <f t="shared" si="4"/>
        <v>6.7094791087191838E-2</v>
      </c>
      <c r="P20" s="72">
        <f>ABS(O20*'Assumed Values'!$C$7)</f>
        <v>127.81557702110045</v>
      </c>
      <c r="Q20" s="73">
        <f t="shared" si="1"/>
        <v>43.295558074382541</v>
      </c>
      <c r="T20" s="85">
        <f t="shared" si="5"/>
        <v>0.12002452685398787</v>
      </c>
      <c r="U20" s="86">
        <f>T20*'Assumed Values'!$D$8</f>
        <v>0</v>
      </c>
    </row>
    <row r="21" spans="2:21" x14ac:dyDescent="0.25">
      <c r="F21" s="70">
        <f t="shared" si="2"/>
        <v>2035</v>
      </c>
      <c r="G21" s="80">
        <f t="shared" si="6"/>
        <v>42489.542957876685</v>
      </c>
      <c r="H21" s="79">
        <f t="shared" si="8"/>
        <v>1.0884471882236291E-2</v>
      </c>
      <c r="I21" s="70">
        <f>IF(AND(F21&gt;='Inputs &amp; Outputs'!B$13,F21&lt;'Inputs &amp; Outputs'!B$13+'Inputs &amp; Outputs'!B$19),1,0)</f>
        <v>1</v>
      </c>
      <c r="J21" s="71">
        <f>I21*'Inputs &amp; Outputs'!B$16*'Benefit Calculations'!G21*('Benefit Calculations'!C$4-'Benefit Calculations'!C$5)</f>
        <v>466.65742477580324</v>
      </c>
      <c r="K21" s="89">
        <f t="shared" si="3"/>
        <v>0.1337445660877053</v>
      </c>
      <c r="L21" s="72">
        <f>K21*'Assumed Values'!$C$8</f>
        <v>1004.1542021864914</v>
      </c>
      <c r="M21" s="73">
        <f t="shared" si="0"/>
        <v>317.88950448916336</v>
      </c>
      <c r="N21" s="88">
        <f>I21*'Inputs &amp; Outputs'!B$16*'Benefit Calculations'!G21*('Benefit Calculations'!D$4-'Benefit Calculations'!D$5)</f>
        <v>236.65319077366755</v>
      </c>
      <c r="O21" s="89">
        <f t="shared" si="4"/>
        <v>6.7825082454224889E-2</v>
      </c>
      <c r="P21" s="72">
        <f>ABS(O21*'Assumed Values'!$C$7)</f>
        <v>129.20678207529841</v>
      </c>
      <c r="Q21" s="73">
        <f t="shared" si="1"/>
        <v>40.903558279316705</v>
      </c>
      <c r="T21" s="85">
        <f t="shared" si="5"/>
        <v>0.12133093044170884</v>
      </c>
      <c r="U21" s="86">
        <f>T21*'Assumed Values'!$D$8</f>
        <v>0</v>
      </c>
    </row>
    <row r="22" spans="2:21" x14ac:dyDescent="0.25">
      <c r="F22" s="70">
        <f t="shared" si="2"/>
        <v>2036</v>
      </c>
      <c r="G22" s="80">
        <f t="shared" si="6"/>
        <v>42952.019193490763</v>
      </c>
      <c r="H22" s="79">
        <f t="shared" si="8"/>
        <v>1.0884471882236291E-2</v>
      </c>
      <c r="I22" s="70">
        <f>IF(AND(F22&gt;='Inputs &amp; Outputs'!B$13,F22&lt;'Inputs &amp; Outputs'!B$13+'Inputs &amp; Outputs'!B$19),1,0)</f>
        <v>1</v>
      </c>
      <c r="J22" s="71">
        <f>I22*'Inputs &amp; Outputs'!B$16*'Benefit Calculations'!G22*('Benefit Calculations'!C$4-'Benefit Calculations'!C$5)</f>
        <v>471.7367443944122</v>
      </c>
      <c r="K22" s="89">
        <f t="shared" si="3"/>
        <v>0.13520030505668879</v>
      </c>
      <c r="L22" s="72">
        <f>K22*'Assumed Values'!$C$8</f>
        <v>1015.0838903656194</v>
      </c>
      <c r="M22" s="73">
        <f t="shared" si="0"/>
        <v>300.32669519853602</v>
      </c>
      <c r="N22" s="88">
        <f>I22*'Inputs &amp; Outputs'!B$16*'Benefit Calculations'!G22*('Benefit Calculations'!D$4-'Benefit Calculations'!D$5)</f>
        <v>239.229035774485</v>
      </c>
      <c r="O22" s="89">
        <f t="shared" si="4"/>
        <v>6.8563322657108253E-2</v>
      </c>
      <c r="P22" s="72">
        <f>ABS(O22*'Assumed Values'!$C$7)</f>
        <v>130.61312966179122</v>
      </c>
      <c r="Q22" s="73">
        <f t="shared" si="1"/>
        <v>38.643712064758262</v>
      </c>
      <c r="T22" s="85">
        <f t="shared" si="5"/>
        <v>0.12265155354254717</v>
      </c>
      <c r="U22" s="86">
        <f>T22*'Assumed Values'!$D$8</f>
        <v>0</v>
      </c>
    </row>
    <row r="23" spans="2:21" x14ac:dyDescent="0.25">
      <c r="F23" s="70">
        <f t="shared" si="2"/>
        <v>2037</v>
      </c>
      <c r="G23" s="80">
        <f t="shared" si="6"/>
        <v>43419.529238687588</v>
      </c>
      <c r="H23" s="79">
        <f t="shared" si="8"/>
        <v>1.0884471882236291E-2</v>
      </c>
      <c r="I23" s="70">
        <f>IF(AND(F23&gt;='Inputs &amp; Outputs'!B$13,F23&lt;'Inputs &amp; Outputs'!B$13+'Inputs &amp; Outputs'!B$19),1,0)</f>
        <v>1</v>
      </c>
      <c r="J23" s="71">
        <f>I23*'Inputs &amp; Outputs'!B$16*'Benefit Calculations'!G23*('Benefit Calculations'!C$4-'Benefit Calculations'!C$5)</f>
        <v>476.87134972459086</v>
      </c>
      <c r="K23" s="89">
        <f t="shared" si="3"/>
        <v>0.13667188897554808</v>
      </c>
      <c r="L23" s="72">
        <f>K23*'Assumed Values'!$C$8</f>
        <v>1026.132542428415</v>
      </c>
      <c r="M23" s="73">
        <f t="shared" si="0"/>
        <v>283.73419875505556</v>
      </c>
      <c r="N23" s="88">
        <f>I23*'Inputs &amp; Outputs'!B$16*'Benefit Calculations'!G23*('Benefit Calculations'!D$4-'Benefit Calculations'!D$5)</f>
        <v>241.83291748778689</v>
      </c>
      <c r="O23" s="89">
        <f t="shared" si="4"/>
        <v>6.930959821472224E-2</v>
      </c>
      <c r="P23" s="72">
        <f>ABS(O23*'Assumed Values'!$C$7)</f>
        <v>132.03478459904588</v>
      </c>
      <c r="Q23" s="73">
        <f t="shared" si="1"/>
        <v>36.508718188927439</v>
      </c>
      <c r="T23" s="85">
        <f t="shared" si="5"/>
        <v>0.12398655092839363</v>
      </c>
      <c r="U23" s="86">
        <f>T23*'Assumed Values'!$D$8</f>
        <v>0</v>
      </c>
    </row>
    <row r="24" spans="2:21" x14ac:dyDescent="0.25">
      <c r="F24" s="70">
        <f t="shared" si="2"/>
        <v>2038</v>
      </c>
      <c r="G24" s="80">
        <f t="shared" si="6"/>
        <v>43892.127883826019</v>
      </c>
      <c r="H24" s="79">
        <f t="shared" si="8"/>
        <v>1.0884471882236291E-2</v>
      </c>
      <c r="I24" s="70">
        <f>IF(AND(F24&gt;='Inputs &amp; Outputs'!B$13,F24&lt;'Inputs &amp; Outputs'!B$13+'Inputs &amp; Outputs'!B$19),1,0)</f>
        <v>1</v>
      </c>
      <c r="J24" s="71">
        <f>I24*'Inputs &amp; Outputs'!B$16*'Benefit Calculations'!G24*('Benefit Calculations'!C$4-'Benefit Calculations'!C$5)</f>
        <v>482.06184252211222</v>
      </c>
      <c r="K24" s="89">
        <f t="shared" si="3"/>
        <v>0.13815949030819458</v>
      </c>
      <c r="L24" s="72">
        <f>K24*'Assumed Values'!$C$8</f>
        <v>1037.3014532339248</v>
      </c>
      <c r="M24" s="73">
        <f t="shared" si="0"/>
        <v>268.05840716208769</v>
      </c>
      <c r="N24" s="88">
        <f>I24*'Inputs &amp; Outputs'!B$16*'Benefit Calculations'!G24*('Benefit Calculations'!D$4-'Benefit Calculations'!D$5)</f>
        <v>244.46514107838186</v>
      </c>
      <c r="O24" s="89">
        <f t="shared" si="4"/>
        <v>7.0063996587659494E-2</v>
      </c>
      <c r="P24" s="72">
        <f>ABS(O24*'Assumed Values'!$C$7)</f>
        <v>133.47191349949134</v>
      </c>
      <c r="Q24" s="73">
        <f t="shared" si="1"/>
        <v>34.49167879019749</v>
      </c>
      <c r="T24" s="85">
        <f t="shared" si="5"/>
        <v>0.12533607905574917</v>
      </c>
      <c r="U24" s="86">
        <f>T24*'Assumed Values'!$D$8</f>
        <v>0</v>
      </c>
    </row>
    <row r="25" spans="2:21" x14ac:dyDescent="0.25">
      <c r="F25" s="70">
        <f t="shared" si="2"/>
        <v>2039</v>
      </c>
      <c r="G25" s="80">
        <f t="shared" si="6"/>
        <v>44369.870515629045</v>
      </c>
      <c r="H25" s="79">
        <f t="shared" si="8"/>
        <v>1.0884471882236291E-2</v>
      </c>
      <c r="I25" s="70">
        <f>IF(AND(F25&gt;='Inputs &amp; Outputs'!B$13,F25&lt;'Inputs &amp; Outputs'!B$13+'Inputs &amp; Outputs'!B$19),1,0)</f>
        <v>1</v>
      </c>
      <c r="J25" s="71">
        <f>I25*'Inputs &amp; Outputs'!B$16*'Benefit Calculations'!G25*('Benefit Calculations'!C$4-'Benefit Calculations'!C$5)</f>
        <v>487.30883109254324</v>
      </c>
      <c r="K25" s="89">
        <f t="shared" si="3"/>
        <v>0.13966328339571821</v>
      </c>
      <c r="L25" s="72">
        <f>K25*'Assumed Values'!$C$8</f>
        <v>1048.5919317350524</v>
      </c>
      <c r="M25" s="73">
        <f t="shared" si="0"/>
        <v>253.24867416601916</v>
      </c>
      <c r="N25" s="88">
        <f>I25*'Inputs &amp; Outputs'!B$16*'Benefit Calculations'!G25*('Benefit Calculations'!D$4-'Benefit Calculations'!D$5)</f>
        <v>247.12601503263647</v>
      </c>
      <c r="O25" s="89">
        <f t="shared" si="4"/>
        <v>7.0826606188474972E-2</v>
      </c>
      <c r="P25" s="72">
        <f>ABS(O25*'Assumed Values'!$C$7)</f>
        <v>134.92468478904482</v>
      </c>
      <c r="Q25" s="73">
        <f t="shared" si="1"/>
        <v>32.586077101084598</v>
      </c>
      <c r="T25" s="85">
        <f t="shared" si="5"/>
        <v>0.12670029608406125</v>
      </c>
      <c r="U25" s="86">
        <f>T25*'Assumed Values'!$D$8</f>
        <v>0</v>
      </c>
    </row>
    <row r="26" spans="2:21" x14ac:dyDescent="0.25">
      <c r="F26" s="70">
        <f t="shared" si="2"/>
        <v>2040</v>
      </c>
      <c r="G26" s="80">
        <f t="shared" si="6"/>
        <v>44852.813123674874</v>
      </c>
      <c r="H26" s="79">
        <f t="shared" si="8"/>
        <v>1.0884471882236291E-2</v>
      </c>
      <c r="I26" s="70">
        <f>IF(AND(F26&gt;='Inputs &amp; Outputs'!B$13,F26&lt;'Inputs &amp; Outputs'!B$13+'Inputs &amp; Outputs'!B$19),1,0)</f>
        <v>1</v>
      </c>
      <c r="J26" s="71">
        <f>I26*'Inputs &amp; Outputs'!B$16*'Benefit Calculations'!G26*('Benefit Calculations'!C$4-'Benefit Calculations'!C$5)</f>
        <v>492.61293036253545</v>
      </c>
      <c r="K26" s="89">
        <f t="shared" si="3"/>
        <v>0.14118344447681971</v>
      </c>
      <c r="L26" s="72">
        <f>K26*'Assumed Values'!$C$8</f>
        <v>1060.0053011319624</v>
      </c>
      <c r="M26" s="73">
        <f t="shared" si="0"/>
        <v>239.25715162541385</v>
      </c>
      <c r="N26" s="88">
        <f>I26*'Inputs &amp; Outputs'!B$16*'Benefit Calculations'!G26*('Benefit Calculations'!D$4-'Benefit Calculations'!D$5)</f>
        <v>249.81585119462829</v>
      </c>
      <c r="O26" s="89">
        <f t="shared" si="4"/>
        <v>7.1597516392047644E-2</v>
      </c>
      <c r="P26" s="72">
        <f>ABS(O26*'Assumed Values'!$C$7)</f>
        <v>136.39326872685075</v>
      </c>
      <c r="Q26" s="73">
        <f t="shared" si="1"/>
        <v>30.785756393498815</v>
      </c>
      <c r="T26" s="85">
        <f t="shared" si="5"/>
        <v>0.12807936189425922</v>
      </c>
      <c r="U26" s="86">
        <f>T26*'Assumed Values'!$D$8</f>
        <v>0</v>
      </c>
    </row>
    <row r="27" spans="2:21" x14ac:dyDescent="0.25">
      <c r="F27" s="70">
        <f t="shared" si="2"/>
        <v>2041</v>
      </c>
      <c r="G27" s="80">
        <f t="shared" si="6"/>
        <v>45341.012306958713</v>
      </c>
      <c r="H27" s="79">
        <f t="shared" si="8"/>
        <v>1.0884471882236291E-2</v>
      </c>
      <c r="I27" s="70">
        <f>IF(AND(F27&gt;='Inputs &amp; Outputs'!B$13,F27&lt;'Inputs &amp; Outputs'!B$13+'Inputs &amp; Outputs'!B$19),1,0)</f>
        <v>1</v>
      </c>
      <c r="J27" s="71">
        <f>I27*'Inputs &amp; Outputs'!B$16*'Benefit Calculations'!G27*('Benefit Calculations'!C$4-'Benefit Calculations'!C$5)</f>
        <v>497.97476195189245</v>
      </c>
      <c r="K27" s="89">
        <f t="shared" si="3"/>
        <v>0.14272015170846492</v>
      </c>
      <c r="L27" s="72">
        <f>K27*'Assumed Values'!$C$8</f>
        <v>1071.5428990271546</v>
      </c>
      <c r="M27" s="73">
        <f t="shared" si="0"/>
        <v>226.03863492047159</v>
      </c>
      <c r="N27" s="88">
        <f>I27*'Inputs &amp; Outputs'!B$16*'Benefit Calculations'!G27*('Benefit Calculations'!D$4-'Benefit Calculations'!D$5)</f>
        <v>252.53496480269314</v>
      </c>
      <c r="O27" s="89">
        <f t="shared" si="4"/>
        <v>7.237681754605485E-2</v>
      </c>
      <c r="P27" s="72">
        <f>ABS(O27*'Assumed Values'!$C$7)</f>
        <v>137.8778374252345</v>
      </c>
      <c r="Q27" s="73">
        <f t="shared" si="1"/>
        <v>29.084900087231063</v>
      </c>
      <c r="T27" s="85">
        <f t="shared" si="5"/>
        <v>0.12947343810749204</v>
      </c>
      <c r="U27" s="86">
        <f>T27*'Assumed Values'!$D$8</f>
        <v>0</v>
      </c>
    </row>
    <row r="28" spans="2:21" x14ac:dyDescent="0.25">
      <c r="F28" s="70">
        <f t="shared" si="2"/>
        <v>2042</v>
      </c>
      <c r="G28" s="80">
        <f t="shared" si="6"/>
        <v>45834.525280525937</v>
      </c>
      <c r="H28" s="79">
        <f t="shared" si="8"/>
        <v>1.0884471882236291E-2</v>
      </c>
      <c r="I28" s="70">
        <f>IF(AND(F28&gt;='Inputs &amp; Outputs'!B$13,F28&lt;'Inputs &amp; Outputs'!B$13+'Inputs &amp; Outputs'!B$19),1,0)</f>
        <v>1</v>
      </c>
      <c r="J28" s="71">
        <f>I28*'Inputs &amp; Outputs'!B$16*'Benefit Calculations'!G28*('Benefit Calculations'!C$4-'Benefit Calculations'!C$5)</f>
        <v>503.39495424642121</v>
      </c>
      <c r="K28" s="89">
        <f t="shared" si="3"/>
        <v>0.14427358518676422</v>
      </c>
      <c r="L28" s="72">
        <f>K28*'Assumed Values'!$C$8</f>
        <v>1083.2060775822258</v>
      </c>
      <c r="M28" s="73">
        <f t="shared" si="0"/>
        <v>213.55041690332951</v>
      </c>
      <c r="N28" s="88">
        <f>I28*'Inputs &amp; Outputs'!B$16*'Benefit Calculations'!G28*('Benefit Calculations'!D$4-'Benefit Calculations'!D$5)</f>
        <v>255.28367452636959</v>
      </c>
      <c r="O28" s="89">
        <f t="shared" si="4"/>
        <v>7.3164600981560621E-2</v>
      </c>
      <c r="P28" s="72">
        <f>ABS(O28*'Assumed Values'!$C$7)</f>
        <v>139.37856486987297</v>
      </c>
      <c r="Q28" s="73">
        <f t="shared" si="1"/>
        <v>27.478012957409508</v>
      </c>
      <c r="T28" s="85">
        <f t="shared" si="5"/>
        <v>0.13088268810406953</v>
      </c>
      <c r="U28" s="86">
        <f>T28*'Assumed Values'!$D$8</f>
        <v>0</v>
      </c>
    </row>
    <row r="29" spans="2:21" x14ac:dyDescent="0.25">
      <c r="F29" s="70">
        <f t="shared" si="2"/>
        <v>2043</v>
      </c>
      <c r="G29" s="80">
        <f t="shared" si="6"/>
        <v>46333.409882177468</v>
      </c>
      <c r="H29" s="79">
        <f t="shared" si="8"/>
        <v>1.0884471882236291E-2</v>
      </c>
      <c r="I29" s="70">
        <f>IF(AND(F29&gt;='Inputs &amp; Outputs'!B$13,F29&lt;'Inputs &amp; Outputs'!B$13+'Inputs &amp; Outputs'!B$19),1,0)</f>
        <v>1</v>
      </c>
      <c r="J29" s="71">
        <f>I29*'Inputs &amp; Outputs'!B$16*'Benefit Calculations'!G29*('Benefit Calculations'!C$4-'Benefit Calculations'!C$5)</f>
        <v>508.87414247157602</v>
      </c>
      <c r="K29" s="89">
        <f t="shared" si="3"/>
        <v>0.14584392696807899</v>
      </c>
      <c r="L29" s="72">
        <f>K29*'Assumed Values'!$C$8</f>
        <v>1094.996203676337</v>
      </c>
      <c r="M29" s="73">
        <f t="shared" si="0"/>
        <v>201.75214991733984</v>
      </c>
      <c r="N29" s="88">
        <f>I29*'Inputs &amp; Outputs'!B$16*'Benefit Calculations'!G29*('Benefit Calculations'!D$4-'Benefit Calculations'!D$5)</f>
        <v>258.06230250374585</v>
      </c>
      <c r="O29" s="89">
        <f t="shared" si="4"/>
        <v>7.3960959023719464E-2</v>
      </c>
      <c r="P29" s="72">
        <f>ABS(O29*'Assumed Values'!$C$7)</f>
        <v>140.89562694018556</v>
      </c>
      <c r="Q29" s="73">
        <f t="shared" si="1"/>
        <v>25.959903380209489</v>
      </c>
      <c r="T29" s="85">
        <f t="shared" si="5"/>
        <v>0.13230727704260975</v>
      </c>
      <c r="U29" s="86">
        <f>T29*'Assumed Values'!$D$8</f>
        <v>0</v>
      </c>
    </row>
    <row r="30" spans="2:21" x14ac:dyDescent="0.25">
      <c r="F30" s="70">
        <f t="shared" si="2"/>
        <v>2044</v>
      </c>
      <c r="G30" s="80">
        <f t="shared" si="6"/>
        <v>46837.724579248155</v>
      </c>
      <c r="H30" s="79">
        <f t="shared" si="8"/>
        <v>1.0884471882236291E-2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49981</v>
      </c>
      <c r="H31" s="79">
        <f t="shared" si="8"/>
        <v>1.0884471882236291E-2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50525.016789146051</v>
      </c>
      <c r="H32" s="79">
        <f t="shared" si="8"/>
        <v>1.0884471882236291E-2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51074.954913737027</v>
      </c>
      <c r="H33" s="79">
        <f t="shared" si="8"/>
        <v>1.0884471882236291E-2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51630.878824382082</v>
      </c>
      <c r="H34" s="79">
        <f t="shared" si="8"/>
        <v>1.0884471882236291E-2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52192.853673201214</v>
      </c>
      <c r="H35" s="79">
        <f t="shared" si="8"/>
        <v>1.0884471882236291E-2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52760.945321460844</v>
      </c>
      <c r="H36" s="79">
        <f t="shared" si="8"/>
        <v>1.0884471882236291E-2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9198.5041283760638</v>
      </c>
      <c r="K37" s="71">
        <f t="shared" ref="K37:Q37" si="9">SUM(K4:K36)</f>
        <v>2.6363020879752912</v>
      </c>
      <c r="L37" s="74">
        <f t="shared" si="9"/>
        <v>19793.356076518485</v>
      </c>
      <c r="M37" s="75">
        <f t="shared" si="9"/>
        <v>7298.187509969981</v>
      </c>
      <c r="N37" s="88">
        <f t="shared" si="9"/>
        <v>4664.7824222892805</v>
      </c>
      <c r="O37" s="88">
        <f t="shared" si="9"/>
        <v>1.3369321215929877</v>
      </c>
      <c r="P37" s="76">
        <f t="shared" si="9"/>
        <v>2546.855691634642</v>
      </c>
      <c r="Q37" s="75">
        <f t="shared" si="9"/>
        <v>939.07421897162658</v>
      </c>
      <c r="T37" s="85">
        <f>SUM(T4:T36)</f>
        <v>2.3916110733777769</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2018-10-23T13:44:14Z</dcterms:modified>
</cp:coreProperties>
</file>