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nayak\Downloads\"/>
    </mc:Choice>
  </mc:AlternateContent>
  <xr:revisionPtr revIDLastSave="0" documentId="13_ncr:1_{FC3B72F1-2C85-469A-B3D0-AFE5FC21F26D}" xr6:coauthVersionLast="47" xr6:coauthVersionMax="47" xr10:uidLastSave="{00000000-0000-0000-0000-000000000000}"/>
  <bookViews>
    <workbookView xWindow="28680" yWindow="-120" windowWidth="29040" windowHeight="15720" firstSheet="2" activeTab="3" xr2:uid="{00000000-000D-0000-FFFF-FFFF00000000}"/>
  </bookViews>
  <sheets>
    <sheet name="Sheet1" sheetId="4" state="hidden" r:id="rId1"/>
    <sheet name="Sheet2" sheetId="5" state="hidden" r:id="rId2"/>
    <sheet name="3.31.25 BAL SHEET" sheetId="2" r:id="rId3"/>
    <sheet name="3.31.25 INCOME STMT" sheetId="1" r:id="rId4"/>
    <sheet name="Sheet3" sheetId="7" state="hidden" r:id="rId5"/>
    <sheet name="Manual billing Aug and Sept 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26" i="2"/>
  <c r="D25" i="2"/>
  <c r="B11" i="1" l="1"/>
  <c r="B10" i="1"/>
  <c r="B9" i="1"/>
  <c r="B8" i="1"/>
  <c r="B14" i="2"/>
  <c r="H44" i="5"/>
  <c r="N44" i="5" s="1"/>
  <c r="L44" i="5"/>
  <c r="H45" i="5"/>
  <c r="N45" i="5" s="1"/>
  <c r="L45" i="5"/>
  <c r="H46" i="5"/>
  <c r="L46" i="5"/>
  <c r="N46" i="5"/>
  <c r="H47" i="5"/>
  <c r="N47" i="5" s="1"/>
  <c r="L47" i="5"/>
  <c r="H48" i="5"/>
  <c r="N48" i="5" s="1"/>
  <c r="L48" i="5"/>
  <c r="H49" i="5"/>
  <c r="D62" i="5" s="1"/>
  <c r="N49" i="5"/>
  <c r="H50" i="5"/>
  <c r="N50" i="5" s="1"/>
  <c r="C54" i="4"/>
  <c r="D28" i="6"/>
  <c r="D50" i="6"/>
  <c r="D81" i="6"/>
  <c r="E91" i="6"/>
  <c r="D104" i="6"/>
  <c r="D129" i="6"/>
  <c r="D153" i="6"/>
  <c r="D176" i="6"/>
  <c r="E9" i="5"/>
  <c r="I9" i="5"/>
  <c r="K9" i="5"/>
  <c r="E10" i="5"/>
  <c r="K10" i="5" s="1"/>
  <c r="I10" i="5"/>
  <c r="E11" i="5"/>
  <c r="I11" i="5"/>
  <c r="K11" i="5"/>
  <c r="E12" i="5"/>
  <c r="I12" i="5"/>
  <c r="K12" i="5"/>
  <c r="E13" i="5"/>
  <c r="K13" i="5" s="1"/>
  <c r="I13" i="5"/>
  <c r="E14" i="5"/>
  <c r="I14" i="5"/>
  <c r="K14" i="5"/>
  <c r="D25" i="5"/>
  <c r="N54" i="5" l="1"/>
  <c r="H53" i="5"/>
  <c r="H61" i="5" s="1"/>
  <c r="K16" i="5"/>
  <c r="E17" i="5"/>
  <c r="E21" i="5" s="1"/>
  <c r="B19" i="1" l="1"/>
  <c r="D53" i="4"/>
  <c r="F76" i="4" l="1"/>
  <c r="H76" i="4"/>
  <c r="F77" i="4"/>
  <c r="H77" i="4"/>
  <c r="F78" i="4"/>
  <c r="H78" i="4"/>
  <c r="F79" i="4"/>
  <c r="F83" i="4" s="1"/>
  <c r="F85" i="4" s="1"/>
  <c r="H79" i="4"/>
  <c r="F80" i="4"/>
  <c r="H80" i="4"/>
  <c r="F81" i="4"/>
  <c r="H81" i="4"/>
  <c r="U91" i="4"/>
  <c r="C94" i="4"/>
  <c r="F96" i="4"/>
  <c r="B99" i="4"/>
  <c r="D54" i="4"/>
  <c r="B33" i="1" l="1"/>
  <c r="C57" i="4" l="1"/>
  <c r="C59" i="4" s="1"/>
  <c r="B57" i="4"/>
  <c r="D56" i="4"/>
  <c r="D55" i="4"/>
  <c r="D52" i="4"/>
  <c r="D51" i="4"/>
  <c r="D50" i="4"/>
  <c r="D57" i="4" l="1"/>
  <c r="D59" i="4" s="1"/>
  <c r="D64" i="4" s="1"/>
  <c r="D61" i="4" l="1"/>
  <c r="B18" i="2"/>
  <c r="D38" i="4" l="1"/>
  <c r="B42" i="4"/>
  <c r="D35" i="4" l="1"/>
  <c r="D34" i="4"/>
  <c r="C42" i="4"/>
  <c r="D41" i="4"/>
  <c r="B20" i="2" l="1"/>
  <c r="D40" i="4"/>
  <c r="D39" i="4"/>
  <c r="B24" i="2"/>
  <c r="C44" i="4"/>
  <c r="D37" i="4"/>
  <c r="D36" i="4"/>
  <c r="H29" i="4"/>
  <c r="D28" i="4"/>
  <c r="C28" i="4"/>
  <c r="B28" i="4"/>
  <c r="E27" i="4"/>
  <c r="E26" i="4"/>
  <c r="H25" i="4"/>
  <c r="E25" i="4"/>
  <c r="E24" i="4"/>
  <c r="B15" i="4"/>
  <c r="D14" i="4"/>
  <c r="D13" i="4"/>
  <c r="C12" i="4"/>
  <c r="D12" i="4" s="1"/>
  <c r="D11" i="4"/>
  <c r="D4" i="4"/>
  <c r="H3" i="4"/>
  <c r="D3" i="4"/>
  <c r="H2" i="4"/>
  <c r="D2" i="4"/>
  <c r="E28" i="4" l="1"/>
  <c r="H4" i="4"/>
  <c r="C10" i="4"/>
  <c r="D42" i="4"/>
  <c r="D44" i="4" s="1"/>
  <c r="D10" i="4"/>
  <c r="D15" i="4" s="1"/>
  <c r="D17" i="4" s="1"/>
  <c r="C15" i="4"/>
  <c r="B35" i="1"/>
  <c r="B25" i="2" s="1"/>
  <c r="B26" i="2" s="1"/>
  <c r="B28" i="2" s="1"/>
</calcChain>
</file>

<file path=xl/sharedStrings.xml><?xml version="1.0" encoding="utf-8"?>
<sst xmlns="http://schemas.openxmlformats.org/spreadsheetml/2006/main" count="534" uniqueCount="161">
  <si>
    <t>H-GAC COMPONENT UNITS</t>
  </si>
  <si>
    <t>GULF COAST ECONOMIC DEVELOPMENT DISTRICT</t>
  </si>
  <si>
    <t>STATEMENT OF REVENUE AND EXPENDITURES</t>
  </si>
  <si>
    <t>REVENUE</t>
  </si>
  <si>
    <t xml:space="preserve">   Notes Interest </t>
  </si>
  <si>
    <t xml:space="preserve">                       -  EDA RLF</t>
  </si>
  <si>
    <t xml:space="preserve">                       -  CARES RLF</t>
  </si>
  <si>
    <t xml:space="preserve">   Program Revenue</t>
  </si>
  <si>
    <t xml:space="preserve">                     - CDFI</t>
  </si>
  <si>
    <t xml:space="preserve">   Interest</t>
  </si>
  <si>
    <t>Total REVENUE</t>
  </si>
  <si>
    <t>EXPENSE</t>
  </si>
  <si>
    <t xml:space="preserve">   Bank Fee</t>
  </si>
  <si>
    <t xml:space="preserve">   H-GAC Management Expense</t>
  </si>
  <si>
    <t>Total EXPENSE</t>
  </si>
  <si>
    <t>NET INCOME</t>
  </si>
  <si>
    <t>Regular Loan</t>
  </si>
  <si>
    <t xml:space="preserve">Paid to Borrower </t>
  </si>
  <si>
    <t>Legal Fee</t>
  </si>
  <si>
    <t>Total RLF</t>
  </si>
  <si>
    <t>Cares ACT Loan</t>
  </si>
  <si>
    <t>Amount</t>
  </si>
  <si>
    <t xml:space="preserve">City Of palacios </t>
  </si>
  <si>
    <t>Legal Fee for 46 Loan</t>
  </si>
  <si>
    <t>Cowboys</t>
  </si>
  <si>
    <t>True Med</t>
  </si>
  <si>
    <t>Project</t>
  </si>
  <si>
    <t xml:space="preserve">2021 Expense </t>
  </si>
  <si>
    <t>RLF+Legal Fee</t>
  </si>
  <si>
    <t>Regula Expense</t>
  </si>
  <si>
    <t>EDAC.09.0107</t>
  </si>
  <si>
    <t xml:space="preserve">EDAC.18.0102 </t>
  </si>
  <si>
    <t xml:space="preserve">EDAC.20.0105 </t>
  </si>
  <si>
    <t xml:space="preserve">EDAC.20.2001 </t>
  </si>
  <si>
    <t xml:space="preserve">EDAC.21.0101 </t>
  </si>
  <si>
    <t>Total Expense</t>
  </si>
  <si>
    <t xml:space="preserve">Previoulsy Recorded Mgt Expense </t>
  </si>
  <si>
    <t>Difference to Record</t>
  </si>
  <si>
    <t xml:space="preserve">2022 Jan  Expense </t>
  </si>
  <si>
    <t xml:space="preserve">2022 Feb  Expense </t>
  </si>
  <si>
    <t xml:space="preserve">2022 March Expense </t>
  </si>
  <si>
    <t>Total</t>
  </si>
  <si>
    <t>Expenditure YTD</t>
  </si>
  <si>
    <t xml:space="preserve">Recorded Exenditure </t>
  </si>
  <si>
    <t xml:space="preserve">To record </t>
  </si>
  <si>
    <t xml:space="preserve">RLF </t>
  </si>
  <si>
    <t>Legal Service -part of RLF</t>
  </si>
  <si>
    <t xml:space="preserve">Total 2022 Expense </t>
  </si>
  <si>
    <t xml:space="preserve">RLF+Legal Fee  </t>
  </si>
  <si>
    <t xml:space="preserve">Previoulsy Recorded  Expense </t>
  </si>
  <si>
    <t>BALANCE SHEET</t>
  </si>
  <si>
    <t>ASSETS</t>
  </si>
  <si>
    <t xml:space="preserve">   Cash</t>
  </si>
  <si>
    <t xml:space="preserve">   Accounts Receivable</t>
  </si>
  <si>
    <t xml:space="preserve">   Loan Receivable</t>
  </si>
  <si>
    <t>Regular -RLF</t>
  </si>
  <si>
    <t xml:space="preserve">      Total ASSETS</t>
  </si>
  <si>
    <t>LIABILITIES &amp; EQUITY</t>
  </si>
  <si>
    <t xml:space="preserve">   Liabilities</t>
  </si>
  <si>
    <t xml:space="preserve">      Accounts Payable - LDC</t>
  </si>
  <si>
    <t xml:space="preserve">      Accounts Payable - H-GAC</t>
  </si>
  <si>
    <t xml:space="preserve">      Total Liabilities</t>
  </si>
  <si>
    <t xml:space="preserve">   Equity</t>
  </si>
  <si>
    <t xml:space="preserve">      Net Income</t>
  </si>
  <si>
    <t xml:space="preserve">         Total Equity</t>
  </si>
  <si>
    <t xml:space="preserve">      Total LIABILITIES &amp; EQUITY</t>
  </si>
  <si>
    <t>EDAC.22.3001</t>
  </si>
  <si>
    <t>EDAC.22.4001</t>
  </si>
  <si>
    <t xml:space="preserve">Admin Expense </t>
  </si>
  <si>
    <t>EDAC.22.5001</t>
  </si>
  <si>
    <t xml:space="preserve">                     - Fortbend County </t>
  </si>
  <si>
    <t xml:space="preserve">EDAC.22.0105 </t>
  </si>
  <si>
    <t xml:space="preserve">   Bad Debt Expense - Write Off</t>
  </si>
  <si>
    <t xml:space="preserve">Total 2023 Expense </t>
  </si>
  <si>
    <t xml:space="preserve">RRR  RLF Loan </t>
  </si>
  <si>
    <t xml:space="preserve">     - Personnel</t>
  </si>
  <si>
    <t xml:space="preserve">     - Indirect</t>
  </si>
  <si>
    <t xml:space="preserve">     - Other Contract Services</t>
  </si>
  <si>
    <t xml:space="preserve">     - Rent</t>
  </si>
  <si>
    <t xml:space="preserve">     - Others</t>
  </si>
  <si>
    <t xml:space="preserve">     - Legal Services</t>
  </si>
  <si>
    <t>Current Period Actual</t>
  </si>
  <si>
    <t>Revenue</t>
  </si>
  <si>
    <t xml:space="preserve">            ECONOMIC DEVELOPMENT REV</t>
  </si>
  <si>
    <t>40033</t>
  </si>
  <si>
    <t xml:space="preserve">      Total Revenue</t>
  </si>
  <si>
    <t>Expenditures</t>
  </si>
  <si>
    <t>EDAC.22.5001 - CDFI</t>
  </si>
  <si>
    <t xml:space="preserve">   Direct Salaries &amp; Wages</t>
  </si>
  <si>
    <t xml:space="preserve">            SALARIES</t>
  </si>
  <si>
    <t>50001</t>
  </si>
  <si>
    <t xml:space="preserve">         Total Direct Salaries &amp; Wages</t>
  </si>
  <si>
    <t xml:space="preserve">   Non Labor Cost</t>
  </si>
  <si>
    <t xml:space="preserve">            OTHER CONTRACT SERVICES</t>
  </si>
  <si>
    <t>51003</t>
  </si>
  <si>
    <t xml:space="preserve">            LEGAL SERVICES</t>
  </si>
  <si>
    <t>51005</t>
  </si>
  <si>
    <t xml:space="preserve">            MEETING EXPENSES</t>
  </si>
  <si>
    <t>55002</t>
  </si>
  <si>
    <t xml:space="preserve">            EMPLOYEE DEVELOPMENT</t>
  </si>
  <si>
    <t>55009</t>
  </si>
  <si>
    <t xml:space="preserve">            GIS &amp; NETWORK</t>
  </si>
  <si>
    <t>61001</t>
  </si>
  <si>
    <t xml:space="preserve">            LEGAL NOTICE</t>
  </si>
  <si>
    <t>55017</t>
  </si>
  <si>
    <t xml:space="preserve">            INTERNAL SERVICES</t>
  </si>
  <si>
    <t>62001</t>
  </si>
  <si>
    <t xml:space="preserve">            PASS THROUGH</t>
  </si>
  <si>
    <t>56001</t>
  </si>
  <si>
    <t xml:space="preserve">            ALLOCATED RENT/COMMUNICATIONS</t>
  </si>
  <si>
    <t>80000</t>
  </si>
  <si>
    <t xml:space="preserve">         Total Non Labor Cost</t>
  </si>
  <si>
    <t xml:space="preserve">   Indirect Cost</t>
  </si>
  <si>
    <t xml:space="preserve">            BENEFIT ALLOCATION</t>
  </si>
  <si>
    <t>63001</t>
  </si>
  <si>
    <t xml:space="preserve">            INDIRECT ALLOCATION</t>
  </si>
  <si>
    <t>65001</t>
  </si>
  <si>
    <t xml:space="preserve">         Total Indirect Cost</t>
  </si>
  <si>
    <t xml:space="preserve">      Total Expenditures</t>
  </si>
  <si>
    <t xml:space="preserve">             PASS THROUGH - GRANT</t>
  </si>
  <si>
    <t xml:space="preserve">     - Travel</t>
  </si>
  <si>
    <t xml:space="preserve">                       -  RRR RLF</t>
  </si>
  <si>
    <t xml:space="preserve">cash receipt coding - Month Year - Amount </t>
  </si>
  <si>
    <t xml:space="preserve">      Retained Earnings</t>
  </si>
  <si>
    <t xml:space="preserve">                       -  CARES RLF 2</t>
  </si>
  <si>
    <t xml:space="preserve">     - Grants</t>
  </si>
  <si>
    <t xml:space="preserve">            TRAVEL</t>
  </si>
  <si>
    <t>53002</t>
  </si>
  <si>
    <t xml:space="preserve">            PRINTING (OUTSIDE)</t>
  </si>
  <si>
    <t>55003</t>
  </si>
  <si>
    <t xml:space="preserve">Grant </t>
  </si>
  <si>
    <t xml:space="preserve">            SOFTWARE</t>
  </si>
  <si>
    <t>55008</t>
  </si>
  <si>
    <t xml:space="preserve">            SUBSCRIPTION MEMBERSHIP</t>
  </si>
  <si>
    <t>55016</t>
  </si>
  <si>
    <t>EDA Planning</t>
  </si>
  <si>
    <t xml:space="preserve">EDA Defederalized </t>
  </si>
  <si>
    <t>CARES 1</t>
  </si>
  <si>
    <t>CARES-2</t>
  </si>
  <si>
    <t>Fortbend</t>
  </si>
  <si>
    <t>CDFI</t>
  </si>
  <si>
    <t>EDA Broadband</t>
  </si>
  <si>
    <t>EDAC.09.0107 - DEFEDERALIZED EDA RLF</t>
  </si>
  <si>
    <t xml:space="preserve">            CONSULTANTS</t>
  </si>
  <si>
    <t>51001</t>
  </si>
  <si>
    <t>EDAC.20.0105 - CARES ACT REVOLVING LOAN FUND</t>
  </si>
  <si>
    <t>EDAC.20.2001 - EDA-CARES ACT</t>
  </si>
  <si>
    <t>EDAC.21.0101 - EDA PLANNING 2021</t>
  </si>
  <si>
    <t>EDAC.22.0105 - CARES ACT REVOLVING LOAN FUND-ROUND 2</t>
  </si>
  <si>
    <t>EDAC.22.3001 - TRIPLE R LOAN PROGRAM</t>
  </si>
  <si>
    <t>EDAC.22.4001 - REGIONAL BROADBAND MARKET STUDY AND ACTION PLAN</t>
  </si>
  <si>
    <t xml:space="preserve">            OPERATING EXPENSES</t>
  </si>
  <si>
    <t>55018</t>
  </si>
  <si>
    <t xml:space="preserve">                     - EDA Cares</t>
  </si>
  <si>
    <t xml:space="preserve">                     - EDA Broadband</t>
  </si>
  <si>
    <t xml:space="preserve">                     - EDA Planning</t>
  </si>
  <si>
    <t xml:space="preserve">     CARES ACT - RLF</t>
  </si>
  <si>
    <t xml:space="preserve">        CARES ACT - RLF 2</t>
  </si>
  <si>
    <t xml:space="preserve">     - Bad Debt Expense - Write Off</t>
  </si>
  <si>
    <t>AS OF 03/31/2025</t>
  </si>
  <si>
    <t>01/01/25 - 03/31/2025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</si>
</sst>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ahoma"/>
      <family val="2"/>
    </font>
    <font>
      <u val="singleAccounting"/>
      <sz val="8"/>
      <name val="Tahoma"/>
      <family val="2"/>
    </font>
    <font>
      <sz val="9"/>
      <name val="Tahoma"/>
      <family val="2"/>
    </font>
    <font>
      <u val="singleAccounting"/>
      <sz val="9"/>
      <name val="Tahoma"/>
      <family val="2"/>
    </font>
    <font>
      <i/>
      <sz val="8"/>
      <name val="Tahoma"/>
      <family val="2"/>
    </font>
    <font>
      <sz val="8"/>
      <color indexed="8"/>
      <name val="Tahoma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03">
    <xf numFmtId="0" fontId="0" fillId="0" borderId="0" xfId="0"/>
    <xf numFmtId="43" fontId="0" fillId="0" borderId="0" xfId="0" applyNumberFormat="1"/>
    <xf numFmtId="0" fontId="7" fillId="0" borderId="0" xfId="0" applyFont="1" applyBorder="1"/>
    <xf numFmtId="0" fontId="0" fillId="0" borderId="4" xfId="0" applyBorder="1"/>
    <xf numFmtId="43" fontId="0" fillId="0" borderId="4" xfId="1" applyFont="1" applyBorder="1" applyAlignment="1">
      <alignment horizontal="center"/>
    </xf>
    <xf numFmtId="43" fontId="0" fillId="0" borderId="4" xfId="1" applyFont="1" applyBorder="1" applyAlignment="1"/>
    <xf numFmtId="43" fontId="0" fillId="0" borderId="0" xfId="1" applyFont="1" applyFill="1" applyBorder="1"/>
    <xf numFmtId="43" fontId="0" fillId="0" borderId="4" xfId="1" applyFont="1" applyBorder="1"/>
    <xf numFmtId="43" fontId="0" fillId="0" borderId="4" xfId="0" applyNumberForma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43" fontId="0" fillId="0" borderId="0" xfId="1" applyFont="1"/>
    <xf numFmtId="0" fontId="0" fillId="0" borderId="4" xfId="0" applyFont="1" applyBorder="1" applyAlignment="1"/>
    <xf numFmtId="0" fontId="7" fillId="0" borderId="4" xfId="0" applyFont="1" applyFill="1" applyBorder="1" applyAlignment="1">
      <alignment horizontal="center"/>
    </xf>
    <xf numFmtId="43" fontId="7" fillId="0" borderId="4" xfId="1" applyFont="1" applyBorder="1"/>
    <xf numFmtId="0" fontId="7" fillId="2" borderId="4" xfId="0" applyFont="1" applyFill="1" applyBorder="1" applyAlignment="1"/>
    <xf numFmtId="0" fontId="7" fillId="2" borderId="4" xfId="0" applyFont="1" applyFill="1" applyBorder="1" applyAlignment="1">
      <alignment horizontal="center"/>
    </xf>
    <xf numFmtId="43" fontId="7" fillId="2" borderId="4" xfId="0" applyNumberFormat="1" applyFont="1" applyFill="1" applyBorder="1" applyAlignment="1"/>
    <xf numFmtId="43" fontId="7" fillId="2" borderId="4" xfId="0" applyNumberFormat="1" applyFont="1" applyFill="1" applyBorder="1"/>
    <xf numFmtId="0" fontId="6" fillId="0" borderId="4" xfId="0" applyFont="1" applyBorder="1"/>
    <xf numFmtId="0" fontId="5" fillId="0" borderId="4" xfId="0" applyFont="1" applyBorder="1"/>
    <xf numFmtId="0" fontId="4" fillId="0" borderId="4" xfId="0" applyFont="1" applyBorder="1"/>
    <xf numFmtId="0" fontId="7" fillId="0" borderId="4" xfId="0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/>
    </xf>
    <xf numFmtId="40" fontId="9" fillId="0" borderId="0" xfId="0" applyNumberFormat="1" applyFont="1" applyFill="1" applyBorder="1" applyAlignment="1" applyProtection="1">
      <alignment horizontal="right" wrapText="1"/>
    </xf>
    <xf numFmtId="40" fontId="10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40" fontId="11" fillId="0" borderId="0" xfId="0" applyNumberFormat="1" applyFont="1" applyFill="1" applyBorder="1" applyAlignment="1" applyProtection="1">
      <alignment horizontal="right" vertical="top" wrapText="1"/>
    </xf>
    <xf numFmtId="0" fontId="11" fillId="0" borderId="0" xfId="0" applyNumberFormat="1" applyFont="1" applyFill="1" applyBorder="1" applyAlignment="1" applyProtection="1">
      <alignment vertical="top"/>
    </xf>
    <xf numFmtId="40" fontId="12" fillId="0" borderId="0" xfId="0" applyNumberFormat="1" applyFont="1" applyFill="1" applyBorder="1" applyAlignment="1" applyProtection="1">
      <alignment horizontal="right" vertical="top" wrapText="1"/>
    </xf>
    <xf numFmtId="40" fontId="9" fillId="0" borderId="0" xfId="0" applyNumberFormat="1" applyFont="1" applyFill="1" applyBorder="1" applyAlignment="1" applyProtection="1"/>
    <xf numFmtId="43" fontId="9" fillId="0" borderId="0" xfId="0" applyNumberFormat="1" applyFont="1" applyFill="1" applyBorder="1" applyAlignment="1" applyProtection="1"/>
    <xf numFmtId="0" fontId="3" fillId="0" borderId="4" xfId="0" applyFont="1" applyBorder="1"/>
    <xf numFmtId="8" fontId="0" fillId="0" borderId="4" xfId="1" applyNumberFormat="1" applyFont="1" applyBorder="1"/>
    <xf numFmtId="0" fontId="2" fillId="0" borderId="0" xfId="0" applyFont="1"/>
    <xf numFmtId="40" fontId="11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horizontal="left"/>
    </xf>
    <xf numFmtId="40" fontId="10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left" vertical="top"/>
    </xf>
    <xf numFmtId="40" fontId="11" fillId="0" borderId="0" xfId="0" applyNumberFormat="1" applyFont="1" applyFill="1" applyBorder="1" applyAlignment="1" applyProtection="1">
      <alignment horizontal="right" vertical="top"/>
    </xf>
    <xf numFmtId="40" fontId="12" fillId="0" borderId="0" xfId="0" applyNumberFormat="1" applyFont="1" applyFill="1" applyBorder="1" applyAlignment="1" applyProtection="1">
      <alignment horizontal="right" vertical="top"/>
    </xf>
    <xf numFmtId="0" fontId="14" fillId="0" borderId="0" xfId="0" applyNumberFormat="1" applyFont="1" applyFill="1" applyBorder="1" applyAlignment="1" applyProtection="1">
      <alignment vertical="center"/>
    </xf>
    <xf numFmtId="164" fontId="14" fillId="0" borderId="0" xfId="0" applyNumberFormat="1" applyFont="1" applyFill="1" applyBorder="1" applyAlignment="1" applyProtection="1">
      <alignment horizontal="center" vertical="center"/>
    </xf>
    <xf numFmtId="164" fontId="14" fillId="0" borderId="8" xfId="0" applyNumberFormat="1" applyFont="1" applyFill="1" applyBorder="1" applyAlignment="1" applyProtection="1">
      <alignment horizontal="center" vertical="center"/>
    </xf>
    <xf numFmtId="40" fontId="9" fillId="0" borderId="0" xfId="0" applyNumberFormat="1" applyFont="1" applyFill="1" applyBorder="1" applyAlignment="1" applyProtection="1">
      <alignment horizontal="right"/>
    </xf>
    <xf numFmtId="4" fontId="9" fillId="0" borderId="0" xfId="0" applyNumberFormat="1" applyFont="1" applyFill="1" applyBorder="1" applyAlignment="1" applyProtection="1"/>
    <xf numFmtId="0" fontId="0" fillId="0" borderId="0" xfId="0" applyAlignment="1"/>
    <xf numFmtId="0" fontId="13" fillId="0" borderId="0" xfId="0" applyNumberFormat="1" applyFont="1" applyFill="1" applyBorder="1" applyAlignment="1" applyProtection="1">
      <alignment horizontal="left"/>
    </xf>
    <xf numFmtId="43" fontId="14" fillId="0" borderId="7" xfId="0" applyNumberFormat="1" applyFont="1" applyFill="1" applyBorder="1" applyAlignment="1" applyProtection="1">
      <alignment horizontal="center" vertical="top"/>
    </xf>
    <xf numFmtId="40" fontId="9" fillId="0" borderId="0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Border="1" applyAlignment="1" applyProtection="1"/>
    <xf numFmtId="164" fontId="14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Border="1"/>
    <xf numFmtId="43" fontId="1" fillId="0" borderId="0" xfId="1" applyFont="1" applyBorder="1"/>
    <xf numFmtId="43" fontId="1" fillId="0" borderId="0" xfId="1" applyFont="1" applyBorder="1" applyAlignment="1">
      <alignment horizontal="right"/>
    </xf>
    <xf numFmtId="4" fontId="1" fillId="0" borderId="0" xfId="0" applyNumberFormat="1" applyFont="1"/>
    <xf numFmtId="43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164" fontId="17" fillId="0" borderId="0" xfId="1" applyNumberFormat="1" applyFont="1" applyFill="1" applyAlignment="1">
      <alignment horizontal="right" vertical="top" wrapText="1"/>
    </xf>
    <xf numFmtId="164" fontId="17" fillId="0" borderId="0" xfId="0" applyNumberFormat="1" applyFont="1" applyFill="1" applyAlignment="1">
      <alignment horizontal="right" vertical="top" wrapText="1"/>
    </xf>
    <xf numFmtId="0" fontId="17" fillId="0" borderId="0" xfId="0" applyFont="1" applyAlignment="1">
      <alignment horizontal="center" vertical="top" wrapText="1"/>
    </xf>
    <xf numFmtId="164" fontId="17" fillId="0" borderId="0" xfId="1" applyNumberFormat="1" applyFont="1" applyFill="1" applyBorder="1" applyAlignment="1">
      <alignment horizontal="right" vertical="top" wrapText="1"/>
    </xf>
    <xf numFmtId="164" fontId="16" fillId="0" borderId="1" xfId="1" applyNumberFormat="1" applyFont="1" applyFill="1" applyBorder="1" applyAlignment="1">
      <alignment horizontal="right" vertical="top" wrapText="1"/>
    </xf>
    <xf numFmtId="164" fontId="17" fillId="0" borderId="2" xfId="1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0" borderId="0" xfId="1" applyNumberFormat="1" applyFont="1" applyFill="1" applyAlignment="1">
      <alignment vertical="center" wrapText="1"/>
    </xf>
    <xf numFmtId="164" fontId="17" fillId="0" borderId="9" xfId="1" applyNumberFormat="1" applyFont="1" applyFill="1" applyBorder="1" applyAlignment="1">
      <alignment horizontal="right" vertical="top" wrapText="1"/>
    </xf>
    <xf numFmtId="164" fontId="1" fillId="0" borderId="2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Alignment="1">
      <alignment horizontal="right" vertical="top" wrapText="1"/>
    </xf>
    <xf numFmtId="164" fontId="16" fillId="0" borderId="3" xfId="1" applyNumberFormat="1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top" wrapText="1"/>
    </xf>
    <xf numFmtId="164" fontId="17" fillId="0" borderId="2" xfId="1" applyNumberFormat="1" applyFont="1" applyFill="1" applyBorder="1" applyAlignment="1">
      <alignment horizontal="center" vertical="top" wrapText="1"/>
    </xf>
    <xf numFmtId="164" fontId="16" fillId="0" borderId="0" xfId="0" applyNumberFormat="1" applyFont="1" applyFill="1" applyAlignment="1">
      <alignment horizontal="center" vertical="top" wrapText="1"/>
    </xf>
    <xf numFmtId="164" fontId="1" fillId="0" borderId="0" xfId="1" applyNumberFormat="1" applyFont="1" applyFill="1" applyBorder="1" applyAlignment="1">
      <alignment horizontal="center" vertical="center" wrapText="1"/>
    </xf>
    <xf numFmtId="164" fontId="1" fillId="0" borderId="7" xfId="1" applyNumberFormat="1" applyFont="1" applyFill="1" applyBorder="1" applyAlignment="1">
      <alignment horizontal="center" vertical="center" wrapText="1"/>
    </xf>
    <xf numFmtId="164" fontId="16" fillId="0" borderId="3" xfId="1" applyNumberFormat="1" applyFont="1" applyFill="1" applyBorder="1" applyAlignment="1">
      <alignment horizontal="center" vertical="top" wrapText="1"/>
    </xf>
    <xf numFmtId="43" fontId="1" fillId="0" borderId="0" xfId="0" applyNumberFormat="1" applyFont="1" applyBorder="1"/>
    <xf numFmtId="164" fontId="7" fillId="0" borderId="0" xfId="1" applyNumberFormat="1" applyFont="1" applyFill="1" applyAlignment="1">
      <alignment horizontal="right" vertical="top" wrapText="1"/>
    </xf>
    <xf numFmtId="14" fontId="18" fillId="0" borderId="0" xfId="0" applyNumberFormat="1" applyFont="1"/>
    <xf numFmtId="0" fontId="18" fillId="0" borderId="0" xfId="0" applyFont="1"/>
    <xf numFmtId="14" fontId="19" fillId="0" borderId="0" xfId="0" applyNumberFormat="1" applyFont="1" applyAlignment="1">
      <alignment horizontal="right" vertical="top" wrapText="1"/>
    </xf>
    <xf numFmtId="0" fontId="18" fillId="0" borderId="0" xfId="0" applyFont="1" applyBorder="1" applyAlignment="1">
      <alignment horizontal="right"/>
    </xf>
    <xf numFmtId="14" fontId="18" fillId="0" borderId="0" xfId="0" applyNumberFormat="1" applyFont="1" applyBorder="1" applyAlignment="1">
      <alignment horizontal="right"/>
    </xf>
    <xf numFmtId="164" fontId="16" fillId="0" borderId="0" xfId="1" applyNumberFormat="1" applyFont="1" applyFill="1" applyBorder="1" applyAlignment="1">
      <alignment horizontal="center" vertical="top" wrapText="1"/>
    </xf>
    <xf numFmtId="164" fontId="1" fillId="0" borderId="0" xfId="1" applyNumberFormat="1" applyFont="1" applyFill="1" applyAlignment="1">
      <alignment horizontal="right" vertical="top" wrapText="1"/>
    </xf>
    <xf numFmtId="164" fontId="1" fillId="0" borderId="2" xfId="1" applyNumberFormat="1" applyFont="1" applyFill="1" applyBorder="1" applyAlignment="1">
      <alignment horizontal="right" vertical="top" wrapText="1"/>
    </xf>
    <xf numFmtId="164" fontId="1" fillId="0" borderId="0" xfId="0" applyNumberFormat="1" applyFont="1"/>
    <xf numFmtId="164" fontId="16" fillId="0" borderId="0" xfId="1" applyNumberFormat="1" applyFont="1" applyFill="1" applyBorder="1" applyAlignment="1">
      <alignment horizontal="right" vertical="top" wrapText="1"/>
    </xf>
    <xf numFmtId="164" fontId="20" fillId="0" borderId="0" xfId="1" applyNumberFormat="1" applyFont="1" applyFill="1" applyAlignment="1">
      <alignment horizontal="center" vertical="top" wrapText="1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23</xdr:col>
      <xdr:colOff>84952</xdr:colOff>
      <xdr:row>40</xdr:row>
      <xdr:rowOff>79255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FF219B-6981-9C26-E9B4-BC76AC7CD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0"/>
          <a:ext cx="6180952" cy="6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"/>
  <sheetViews>
    <sheetView topLeftCell="A35" workbookViewId="0">
      <selection activeCell="A49" sqref="A49:D57"/>
    </sheetView>
  </sheetViews>
  <sheetFormatPr defaultColWidth="9" defaultRowHeight="15"/>
  <cols>
    <col min="1" max="1" width="15.140625" customWidth="1"/>
    <col min="2" max="2" width="17.42578125" customWidth="1"/>
    <col min="3" max="3" width="15" customWidth="1"/>
    <col min="4" max="4" width="19.5703125" customWidth="1"/>
    <col min="5" max="6" width="11.5703125" customWidth="1"/>
    <col min="7" max="7" width="38.7109375" bestFit="1" customWidth="1"/>
    <col min="8" max="8" width="13.28515625" style="11" customWidth="1"/>
    <col min="10" max="10" width="10.5703125" customWidth="1"/>
  </cols>
  <sheetData>
    <row r="1" spans="1:8" hidden="1">
      <c r="A1" s="4" t="s">
        <v>16</v>
      </c>
      <c r="B1" s="4" t="s">
        <v>17</v>
      </c>
      <c r="C1" s="4" t="s">
        <v>18</v>
      </c>
      <c r="D1" s="4" t="s">
        <v>19</v>
      </c>
      <c r="G1" s="12" t="s">
        <v>20</v>
      </c>
      <c r="H1" s="7" t="s">
        <v>21</v>
      </c>
    </row>
    <row r="2" spans="1:8" hidden="1">
      <c r="A2" s="4" t="s">
        <v>22</v>
      </c>
      <c r="B2" s="4">
        <v>234050</v>
      </c>
      <c r="C2" s="4">
        <v>950</v>
      </c>
      <c r="D2" s="4">
        <f>B2+C2</f>
        <v>235000</v>
      </c>
      <c r="G2" s="12" t="s">
        <v>23</v>
      </c>
      <c r="H2" s="7">
        <f>750*46</f>
        <v>34500</v>
      </c>
    </row>
    <row r="3" spans="1:8" hidden="1">
      <c r="A3" s="4" t="s">
        <v>24</v>
      </c>
      <c r="B3" s="4">
        <v>199050</v>
      </c>
      <c r="C3" s="4">
        <v>950</v>
      </c>
      <c r="D3" s="4">
        <f>B3+C3</f>
        <v>200000</v>
      </c>
      <c r="G3" s="5" t="s">
        <v>17</v>
      </c>
      <c r="H3" s="7">
        <f>1617250+750</f>
        <v>1618000</v>
      </c>
    </row>
    <row r="4" spans="1:8" hidden="1">
      <c r="A4" s="4" t="s">
        <v>25</v>
      </c>
      <c r="B4" s="4">
        <v>24250</v>
      </c>
      <c r="C4" s="4">
        <v>750</v>
      </c>
      <c r="D4" s="4">
        <f>B4+C4</f>
        <v>25000</v>
      </c>
      <c r="G4" s="5" t="s">
        <v>19</v>
      </c>
      <c r="H4" s="7">
        <f>SUM(H2:H3)</f>
        <v>1652500</v>
      </c>
    </row>
    <row r="5" spans="1:8" hidden="1"/>
    <row r="6" spans="1:8" hidden="1"/>
    <row r="7" spans="1:8" hidden="1"/>
    <row r="8" spans="1:8" hidden="1"/>
    <row r="9" spans="1:8" hidden="1">
      <c r="A9" s="9" t="s">
        <v>26</v>
      </c>
      <c r="B9" s="3" t="s">
        <v>27</v>
      </c>
      <c r="C9" s="3" t="s">
        <v>28</v>
      </c>
      <c r="D9" s="3" t="s">
        <v>29</v>
      </c>
    </row>
    <row r="10" spans="1:8" hidden="1">
      <c r="A10" s="3" t="s">
        <v>30</v>
      </c>
      <c r="B10" s="7">
        <v>527492.82999999996</v>
      </c>
      <c r="C10" s="4">
        <f>D2+D3+D4</f>
        <v>460000</v>
      </c>
      <c r="D10" s="8">
        <f>B10-C10</f>
        <v>67492.829999999958</v>
      </c>
    </row>
    <row r="11" spans="1:8" hidden="1">
      <c r="A11" s="3" t="s">
        <v>31</v>
      </c>
      <c r="B11" s="7">
        <v>3325.1</v>
      </c>
      <c r="C11" s="4">
        <v>0</v>
      </c>
      <c r="D11" s="8">
        <f>B11-C11</f>
        <v>3325.1</v>
      </c>
    </row>
    <row r="12" spans="1:8" hidden="1">
      <c r="A12" s="3" t="s">
        <v>32</v>
      </c>
      <c r="B12" s="7">
        <v>1724668.17</v>
      </c>
      <c r="C12" s="4">
        <f>1617250+35250</f>
        <v>1652500</v>
      </c>
      <c r="D12" s="8">
        <f>B12-C12</f>
        <v>72168.169999999925</v>
      </c>
    </row>
    <row r="13" spans="1:8" hidden="1">
      <c r="A13" s="3" t="s">
        <v>33</v>
      </c>
      <c r="B13" s="7">
        <v>245926.23</v>
      </c>
      <c r="C13" s="4">
        <v>0</v>
      </c>
      <c r="D13" s="8">
        <f>B13-C13</f>
        <v>245926.23</v>
      </c>
    </row>
    <row r="14" spans="1:8" hidden="1">
      <c r="A14" s="3" t="s">
        <v>34</v>
      </c>
      <c r="B14" s="7">
        <v>79375.56</v>
      </c>
      <c r="C14" s="4">
        <v>0</v>
      </c>
      <c r="D14" s="8">
        <f>B14-C14</f>
        <v>79375.56</v>
      </c>
    </row>
    <row r="15" spans="1:8" hidden="1">
      <c r="A15" s="10" t="s">
        <v>35</v>
      </c>
      <c r="B15" s="8">
        <f>SUM(B10:B14)</f>
        <v>2580787.8899999997</v>
      </c>
      <c r="C15" s="8">
        <f>SUM(C10:C14)</f>
        <v>2112500</v>
      </c>
      <c r="D15" s="8">
        <f>SUM(D10:D14)</f>
        <v>468287.8899999999</v>
      </c>
      <c r="H15"/>
    </row>
    <row r="16" spans="1:8" hidden="1">
      <c r="A16" s="97" t="s">
        <v>36</v>
      </c>
      <c r="B16" s="97"/>
      <c r="C16" s="97"/>
      <c r="D16" s="8">
        <v>466123.6</v>
      </c>
      <c r="H16"/>
    </row>
    <row r="17" spans="1:10" hidden="1">
      <c r="A17" s="97" t="s">
        <v>37</v>
      </c>
      <c r="B17" s="97"/>
      <c r="C17" s="97"/>
      <c r="D17" s="8">
        <f>D15-D16</f>
        <v>2164.2899999999208</v>
      </c>
      <c r="H17"/>
    </row>
    <row r="18" spans="1:10" hidden="1">
      <c r="D18" s="1"/>
      <c r="H18"/>
    </row>
    <row r="20" spans="1:10">
      <c r="D20" s="1"/>
    </row>
    <row r="23" spans="1:10">
      <c r="A23" s="9" t="s">
        <v>26</v>
      </c>
      <c r="B23" s="9" t="s">
        <v>38</v>
      </c>
      <c r="C23" s="9" t="s">
        <v>39</v>
      </c>
      <c r="D23" s="13" t="s">
        <v>40</v>
      </c>
      <c r="E23" s="13" t="s">
        <v>41</v>
      </c>
      <c r="G23" s="13" t="s">
        <v>42</v>
      </c>
      <c r="H23" s="7">
        <v>122408.55</v>
      </c>
    </row>
    <row r="24" spans="1:10">
      <c r="A24" s="3" t="s">
        <v>30</v>
      </c>
      <c r="B24" s="7">
        <v>5195.6099999999997</v>
      </c>
      <c r="C24" s="7">
        <v>53700.92</v>
      </c>
      <c r="D24" s="7">
        <v>106923.39</v>
      </c>
      <c r="E24" s="8">
        <f>B24+C24+D24</f>
        <v>165819.91999999998</v>
      </c>
      <c r="G24" s="13" t="s">
        <v>43</v>
      </c>
      <c r="H24" s="7">
        <v>24889.58</v>
      </c>
    </row>
    <row r="25" spans="1:10">
      <c r="A25" s="3" t="s">
        <v>32</v>
      </c>
      <c r="B25" s="7">
        <v>6501.67</v>
      </c>
      <c r="C25" s="7">
        <v>30471.42</v>
      </c>
      <c r="D25" s="7">
        <v>24712.66</v>
      </c>
      <c r="E25" s="8">
        <f>B25+C25+D25</f>
        <v>61685.75</v>
      </c>
      <c r="G25" s="13" t="s">
        <v>44</v>
      </c>
      <c r="H25" s="7">
        <f>H23-H24</f>
        <v>97518.97</v>
      </c>
      <c r="J25" s="1"/>
    </row>
    <row r="26" spans="1:10">
      <c r="A26" s="3" t="s">
        <v>33</v>
      </c>
      <c r="B26" s="7">
        <v>6862.96</v>
      </c>
      <c r="C26" s="7">
        <v>5573.5</v>
      </c>
      <c r="D26" s="7">
        <v>7326.21</v>
      </c>
      <c r="E26" s="8">
        <f>B26+C26+D26</f>
        <v>19762.669999999998</v>
      </c>
    </row>
    <row r="27" spans="1:10">
      <c r="A27" s="3" t="s">
        <v>34</v>
      </c>
      <c r="B27" s="7">
        <v>6171.86</v>
      </c>
      <c r="C27" s="7">
        <v>7930.61</v>
      </c>
      <c r="D27" s="7">
        <v>7829</v>
      </c>
      <c r="E27" s="8">
        <f>B27+C27+D27</f>
        <v>21931.47</v>
      </c>
      <c r="G27" s="13" t="s">
        <v>45</v>
      </c>
      <c r="H27" s="7">
        <v>52000</v>
      </c>
    </row>
    <row r="28" spans="1:10">
      <c r="A28" s="10" t="s">
        <v>35</v>
      </c>
      <c r="B28" s="14">
        <f>SUM(B24:B27)</f>
        <v>24732.1</v>
      </c>
      <c r="C28" s="14">
        <f>SUM(C24:C27)</f>
        <v>97676.45</v>
      </c>
      <c r="D28" s="14">
        <f>SUM(D24:D27)</f>
        <v>146791.25999999998</v>
      </c>
      <c r="E28" s="8">
        <f>B28+C28+D28</f>
        <v>269199.80999999994</v>
      </c>
      <c r="G28" s="13" t="s">
        <v>46</v>
      </c>
      <c r="H28" s="7">
        <v>950</v>
      </c>
    </row>
    <row r="29" spans="1:10">
      <c r="G29" s="3"/>
      <c r="H29" s="7">
        <f>H27+H28</f>
        <v>52950</v>
      </c>
    </row>
    <row r="30" spans="1:10">
      <c r="B30" s="6"/>
    </row>
    <row r="33" spans="1:10">
      <c r="A33" s="9" t="s">
        <v>26</v>
      </c>
      <c r="B33" s="9" t="s">
        <v>47</v>
      </c>
      <c r="C33" s="9" t="s">
        <v>48</v>
      </c>
      <c r="D33" s="9" t="s">
        <v>68</v>
      </c>
    </row>
    <row r="34" spans="1:10">
      <c r="A34" s="3" t="s">
        <v>30</v>
      </c>
      <c r="B34" s="7">
        <v>228491.33</v>
      </c>
      <c r="C34" s="4">
        <v>150000</v>
      </c>
      <c r="D34" s="8">
        <f t="shared" ref="D34:D41" si="0">B34-C34</f>
        <v>78491.329999999987</v>
      </c>
    </row>
    <row r="35" spans="1:10">
      <c r="A35" s="3" t="s">
        <v>32</v>
      </c>
      <c r="B35" s="7">
        <v>121125.95</v>
      </c>
      <c r="C35" s="4">
        <v>50000</v>
      </c>
      <c r="D35" s="8">
        <f t="shared" si="0"/>
        <v>71125.95</v>
      </c>
      <c r="G35" s="1"/>
    </row>
    <row r="36" spans="1:10">
      <c r="A36" s="3" t="s">
        <v>33</v>
      </c>
      <c r="B36" s="7">
        <v>54804.14</v>
      </c>
      <c r="C36" s="4">
        <v>0</v>
      </c>
      <c r="D36" s="8">
        <f t="shared" si="0"/>
        <v>54804.14</v>
      </c>
    </row>
    <row r="37" spans="1:10">
      <c r="A37" s="3" t="s">
        <v>34</v>
      </c>
      <c r="B37" s="7">
        <v>86147.05</v>
      </c>
      <c r="C37" s="4">
        <v>0</v>
      </c>
      <c r="D37" s="8">
        <f t="shared" si="0"/>
        <v>86147.05</v>
      </c>
    </row>
    <row r="38" spans="1:10">
      <c r="A38" s="21" t="s">
        <v>71</v>
      </c>
      <c r="B38" s="7">
        <v>7000.66</v>
      </c>
      <c r="C38" s="4">
        <v>0</v>
      </c>
      <c r="D38" s="8">
        <f t="shared" si="0"/>
        <v>7000.66</v>
      </c>
    </row>
    <row r="39" spans="1:10">
      <c r="A39" s="19" t="s">
        <v>66</v>
      </c>
      <c r="B39" s="7">
        <v>374912.67</v>
      </c>
      <c r="C39" s="4">
        <v>0</v>
      </c>
      <c r="D39" s="8">
        <f t="shared" si="0"/>
        <v>374912.67</v>
      </c>
    </row>
    <row r="40" spans="1:10">
      <c r="A40" s="19" t="s">
        <v>67</v>
      </c>
      <c r="B40" s="7">
        <v>9871.65</v>
      </c>
      <c r="C40" s="4">
        <v>0</v>
      </c>
      <c r="D40" s="8">
        <f t="shared" si="0"/>
        <v>9871.65</v>
      </c>
    </row>
    <row r="41" spans="1:10">
      <c r="A41" s="20" t="s">
        <v>69</v>
      </c>
      <c r="B41" s="7">
        <v>66366.399999999994</v>
      </c>
      <c r="C41" s="4">
        <v>0</v>
      </c>
      <c r="D41" s="8">
        <f t="shared" si="0"/>
        <v>66366.399999999994</v>
      </c>
    </row>
    <row r="42" spans="1:10">
      <c r="A42" s="10" t="s">
        <v>35</v>
      </c>
      <c r="B42" s="8">
        <f>SUM(B34:B41)</f>
        <v>948719.85</v>
      </c>
      <c r="C42" s="8">
        <f>SUM(C34:C41)</f>
        <v>200000</v>
      </c>
      <c r="D42" s="8">
        <f>SUM(D34:D41)</f>
        <v>748719.85</v>
      </c>
    </row>
    <row r="43" spans="1:10">
      <c r="A43" s="98" t="s">
        <v>49</v>
      </c>
      <c r="B43" s="99"/>
      <c r="C43" s="8">
        <v>200000</v>
      </c>
      <c r="D43" s="8">
        <v>483722.01</v>
      </c>
    </row>
    <row r="44" spans="1:10">
      <c r="A44" s="15" t="s">
        <v>37</v>
      </c>
      <c r="B44" s="16"/>
      <c r="C44" s="17">
        <f>C42-C43</f>
        <v>0</v>
      </c>
      <c r="D44" s="18">
        <f>D42-D43</f>
        <v>264997.83999999997</v>
      </c>
      <c r="F44" s="1"/>
    </row>
    <row r="47" spans="1:10">
      <c r="J47" s="35" t="s">
        <v>122</v>
      </c>
    </row>
    <row r="48" spans="1:10">
      <c r="G48" s="3" t="s">
        <v>89</v>
      </c>
      <c r="H48" s="7">
        <v>132766.57999999999</v>
      </c>
    </row>
    <row r="49" spans="1:8">
      <c r="A49" s="9" t="s">
        <v>26</v>
      </c>
      <c r="B49" s="9" t="s">
        <v>73</v>
      </c>
      <c r="C49" s="9" t="s">
        <v>48</v>
      </c>
      <c r="D49" s="9" t="s">
        <v>68</v>
      </c>
      <c r="G49" s="3" t="s">
        <v>93</v>
      </c>
      <c r="H49" s="7">
        <v>5250</v>
      </c>
    </row>
    <row r="50" spans="1:8">
      <c r="A50" s="3" t="s">
        <v>30</v>
      </c>
      <c r="B50" s="7">
        <v>135501.24</v>
      </c>
      <c r="C50" s="4">
        <v>0</v>
      </c>
      <c r="D50" s="8">
        <f t="shared" ref="D50:D56" si="1">B50-C50</f>
        <v>135501.24</v>
      </c>
      <c r="G50" s="3" t="s">
        <v>95</v>
      </c>
      <c r="H50" s="7">
        <v>6200</v>
      </c>
    </row>
    <row r="51" spans="1:8">
      <c r="A51" s="3" t="s">
        <v>32</v>
      </c>
      <c r="B51" s="7">
        <v>53938.36</v>
      </c>
      <c r="C51" s="4">
        <v>0</v>
      </c>
      <c r="D51" s="8">
        <f t="shared" si="1"/>
        <v>53938.36</v>
      </c>
      <c r="G51" s="3" t="s">
        <v>97</v>
      </c>
      <c r="H51" s="7">
        <v>395.48</v>
      </c>
    </row>
    <row r="52" spans="1:8">
      <c r="A52" s="3" t="s">
        <v>34</v>
      </c>
      <c r="B52" s="7">
        <v>43699.9</v>
      </c>
      <c r="C52" s="4">
        <v>0</v>
      </c>
      <c r="D52" s="8">
        <f t="shared" si="1"/>
        <v>43699.9</v>
      </c>
      <c r="G52" s="3" t="s">
        <v>99</v>
      </c>
      <c r="H52" s="7">
        <v>295</v>
      </c>
    </row>
    <row r="53" spans="1:8">
      <c r="A53" s="21" t="s">
        <v>71</v>
      </c>
      <c r="B53" s="7">
        <v>684622.49</v>
      </c>
      <c r="C53" s="4">
        <v>536500</v>
      </c>
      <c r="D53" s="8">
        <f>B53-C53</f>
        <v>148122.49</v>
      </c>
      <c r="G53" s="3" t="s">
        <v>103</v>
      </c>
      <c r="H53" s="7">
        <v>1169.8399999999999</v>
      </c>
    </row>
    <row r="54" spans="1:8">
      <c r="A54" s="19" t="s">
        <v>66</v>
      </c>
      <c r="B54" s="7">
        <v>1504020.1</v>
      </c>
      <c r="C54" s="4">
        <f>1436500-140000</f>
        <v>1296500</v>
      </c>
      <c r="D54" s="8">
        <f t="shared" si="1"/>
        <v>207520.10000000009</v>
      </c>
      <c r="G54" s="33" t="s">
        <v>119</v>
      </c>
      <c r="H54" s="7">
        <v>140000</v>
      </c>
    </row>
    <row r="55" spans="1:8">
      <c r="A55" s="19" t="s">
        <v>67</v>
      </c>
      <c r="B55" s="7">
        <v>91323.53</v>
      </c>
      <c r="C55" s="4">
        <v>0</v>
      </c>
      <c r="D55" s="8">
        <f t="shared" si="1"/>
        <v>91323.53</v>
      </c>
      <c r="G55" s="3" t="s">
        <v>101</v>
      </c>
      <c r="H55" s="7">
        <v>13068.72</v>
      </c>
    </row>
    <row r="56" spans="1:8">
      <c r="A56" s="20" t="s">
        <v>69</v>
      </c>
      <c r="B56" s="7">
        <v>57532.03</v>
      </c>
      <c r="C56" s="4">
        <v>0</v>
      </c>
      <c r="D56" s="8">
        <f t="shared" si="1"/>
        <v>57532.03</v>
      </c>
      <c r="G56" s="3" t="s">
        <v>105</v>
      </c>
      <c r="H56" s="7">
        <v>16130.82</v>
      </c>
    </row>
    <row r="57" spans="1:8">
      <c r="A57" s="22" t="s">
        <v>35</v>
      </c>
      <c r="B57" s="8">
        <f>SUM(B50:B56)</f>
        <v>2570637.6499999994</v>
      </c>
      <c r="C57" s="8">
        <f>SUM(C50:C56)</f>
        <v>1833000</v>
      </c>
      <c r="D57" s="8">
        <f>SUM(D50:D56)</f>
        <v>737637.65000000014</v>
      </c>
      <c r="G57" s="3" t="s">
        <v>109</v>
      </c>
      <c r="H57" s="7">
        <v>8005.92</v>
      </c>
    </row>
    <row r="58" spans="1:8">
      <c r="A58" s="98" t="s">
        <v>49</v>
      </c>
      <c r="B58" s="99"/>
      <c r="C58" s="8">
        <v>1833000</v>
      </c>
      <c r="D58" s="8">
        <v>631087.06000000006</v>
      </c>
      <c r="G58" s="8" t="s">
        <v>113</v>
      </c>
      <c r="H58" s="7">
        <v>61749.74</v>
      </c>
    </row>
    <row r="59" spans="1:8">
      <c r="A59" s="100" t="s">
        <v>37</v>
      </c>
      <c r="B59" s="101"/>
      <c r="C59" s="17">
        <f>C57-C58</f>
        <v>0</v>
      </c>
      <c r="D59" s="18">
        <f>D57-D58</f>
        <v>106550.59000000008</v>
      </c>
      <c r="E59" s="1"/>
      <c r="G59" s="3" t="s">
        <v>115</v>
      </c>
      <c r="H59" s="7">
        <v>15750.16</v>
      </c>
    </row>
    <row r="60" spans="1:8">
      <c r="G60" s="3"/>
      <c r="H60" s="7"/>
    </row>
    <row r="61" spans="1:8">
      <c r="D61" s="1">
        <f>C59+D59</f>
        <v>106550.59000000008</v>
      </c>
      <c r="G61" s="3"/>
      <c r="H61" s="34">
        <v>400782.26</v>
      </c>
    </row>
    <row r="64" spans="1:8">
      <c r="D64" s="1">
        <f>D59+C59</f>
        <v>106550.59000000008</v>
      </c>
    </row>
    <row r="66" spans="1:22" s="47" customFormat="1" ht="15.75">
      <c r="A66" s="37"/>
      <c r="B66" s="38" t="s">
        <v>81</v>
      </c>
      <c r="C66" s="37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s="47" customFormat="1">
      <c r="A67" s="39" t="s">
        <v>82</v>
      </c>
      <c r="B67" s="40"/>
      <c r="C67" s="39"/>
      <c r="D67" s="29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s="47" customFormat="1">
      <c r="A68" s="39" t="s">
        <v>83</v>
      </c>
      <c r="B68" s="41">
        <v>209723.58</v>
      </c>
      <c r="C68" s="39" t="s">
        <v>84</v>
      </c>
      <c r="D68" s="29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s="47" customFormat="1">
      <c r="A69" s="39" t="s">
        <v>85</v>
      </c>
      <c r="B69" s="41">
        <v>209723.58</v>
      </c>
      <c r="C69" s="39"/>
      <c r="D69" s="29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s="47" customFormat="1">
      <c r="A70" s="39"/>
      <c r="B70" s="40"/>
      <c r="C70" s="39"/>
      <c r="D70" s="29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s="47" customFormat="1">
      <c r="A71" s="39" t="s">
        <v>86</v>
      </c>
      <c r="B71" s="40"/>
      <c r="C71" s="39"/>
      <c r="D71" s="29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48" t="s">
        <v>87</v>
      </c>
      <c r="S71" s="45"/>
      <c r="T71" s="37"/>
      <c r="U71" s="23"/>
      <c r="V71" s="23"/>
    </row>
    <row r="72" spans="1:22" s="47" customFormat="1">
      <c r="A72" s="39" t="s">
        <v>88</v>
      </c>
      <c r="B72" s="40"/>
      <c r="C72" s="39"/>
      <c r="D72" s="29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37"/>
      <c r="S72" s="45"/>
      <c r="T72" s="37"/>
      <c r="U72" s="23"/>
      <c r="V72" s="23"/>
    </row>
    <row r="73" spans="1:22" s="47" customFormat="1" ht="15.75">
      <c r="A73" s="39" t="s">
        <v>89</v>
      </c>
      <c r="B73" s="41">
        <v>94747.39</v>
      </c>
      <c r="C73" s="39" t="s">
        <v>90</v>
      </c>
      <c r="D73" s="29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/>
      <c r="S73" s="38" t="s">
        <v>81</v>
      </c>
      <c r="T73" s="37"/>
      <c r="U73" s="23"/>
      <c r="V73" s="23"/>
    </row>
    <row r="74" spans="1:22" s="47" customFormat="1">
      <c r="A74" s="39" t="s">
        <v>91</v>
      </c>
      <c r="B74" s="40">
        <v>94747.39</v>
      </c>
      <c r="C74" s="39"/>
      <c r="D74" s="29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39" t="s">
        <v>86</v>
      </c>
      <c r="S74" s="40"/>
      <c r="T74" s="39"/>
      <c r="U74" s="23"/>
      <c r="V74" s="23"/>
    </row>
    <row r="75" spans="1:22" s="47" customFormat="1">
      <c r="A75" s="39" t="s">
        <v>92</v>
      </c>
      <c r="B75" s="40"/>
      <c r="C75" s="39"/>
      <c r="D75" s="29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39" t="s">
        <v>88</v>
      </c>
      <c r="S75" s="40"/>
      <c r="T75" s="39"/>
      <c r="U75" s="23"/>
      <c r="V75" s="23"/>
    </row>
    <row r="76" spans="1:22" s="47" customFormat="1">
      <c r="A76" s="39" t="s">
        <v>93</v>
      </c>
      <c r="B76" s="40">
        <v>13500</v>
      </c>
      <c r="C76" s="39" t="s">
        <v>94</v>
      </c>
      <c r="D76" s="29"/>
      <c r="E76" s="23" t="s">
        <v>75</v>
      </c>
      <c r="F76" s="31">
        <f>B73+B87</f>
        <v>138814.41</v>
      </c>
      <c r="G76" s="43">
        <v>96548.4</v>
      </c>
      <c r="H76" s="32">
        <f t="shared" ref="H76:H81" si="2">F76-G76</f>
        <v>42266.010000000009</v>
      </c>
      <c r="I76" s="23"/>
      <c r="J76" s="23"/>
      <c r="K76" s="23"/>
      <c r="L76" s="23"/>
      <c r="M76" s="23"/>
      <c r="N76" s="23"/>
      <c r="O76" s="23"/>
      <c r="P76" s="23"/>
      <c r="Q76" s="23"/>
      <c r="R76" s="39" t="s">
        <v>89</v>
      </c>
      <c r="S76" s="41">
        <v>30756.63</v>
      </c>
      <c r="T76" s="39" t="s">
        <v>90</v>
      </c>
      <c r="U76" s="23"/>
      <c r="V76" s="23"/>
    </row>
    <row r="77" spans="1:22" s="47" customFormat="1">
      <c r="A77" s="39" t="s">
        <v>95</v>
      </c>
      <c r="B77" s="40">
        <v>8850</v>
      </c>
      <c r="C77" s="39" t="s">
        <v>96</v>
      </c>
      <c r="D77" s="29"/>
      <c r="E77" s="23" t="s">
        <v>76</v>
      </c>
      <c r="F77" s="31">
        <f>B88-S85</f>
        <v>10744.09</v>
      </c>
      <c r="G77" s="43">
        <v>11064.46</v>
      </c>
      <c r="H77" s="32">
        <f t="shared" si="2"/>
        <v>-320.36999999999898</v>
      </c>
      <c r="I77" s="23"/>
      <c r="J77" s="23"/>
      <c r="K77" s="23"/>
      <c r="L77" s="23"/>
      <c r="M77" s="23"/>
      <c r="N77" s="23"/>
      <c r="O77" s="23"/>
      <c r="P77" s="23"/>
      <c r="Q77" s="23"/>
      <c r="R77" s="39" t="s">
        <v>91</v>
      </c>
      <c r="S77" s="40">
        <v>30756.63</v>
      </c>
      <c r="T77" s="39"/>
      <c r="U77" s="23"/>
      <c r="V77" s="23"/>
    </row>
    <row r="78" spans="1:22" s="47" customFormat="1">
      <c r="A78" s="39" t="s">
        <v>97</v>
      </c>
      <c r="B78" s="40">
        <v>80.48</v>
      </c>
      <c r="C78" s="39" t="s">
        <v>98</v>
      </c>
      <c r="D78" s="29"/>
      <c r="E78" s="23" t="s">
        <v>77</v>
      </c>
      <c r="F78" s="31">
        <f>B76</f>
        <v>13500</v>
      </c>
      <c r="G78" s="43">
        <v>4500</v>
      </c>
      <c r="H78" s="32">
        <f t="shared" si="2"/>
        <v>9000</v>
      </c>
      <c r="I78" s="23"/>
      <c r="J78" s="23"/>
      <c r="K78" s="23"/>
      <c r="L78" s="23"/>
      <c r="M78" s="23"/>
      <c r="N78" s="23"/>
      <c r="O78" s="23"/>
      <c r="P78" s="23"/>
      <c r="Q78" s="23"/>
      <c r="R78" s="39" t="s">
        <v>92</v>
      </c>
      <c r="S78" s="40"/>
      <c r="T78" s="39"/>
      <c r="U78" s="23"/>
      <c r="V78" s="23"/>
    </row>
    <row r="79" spans="1:22" s="47" customFormat="1">
      <c r="A79" s="39" t="s">
        <v>99</v>
      </c>
      <c r="B79" s="40">
        <v>295</v>
      </c>
      <c r="C79" s="39" t="s">
        <v>100</v>
      </c>
      <c r="D79" s="29"/>
      <c r="E79" s="23" t="s">
        <v>78</v>
      </c>
      <c r="F79" s="31">
        <f>B84-S81</f>
        <v>6179.5</v>
      </c>
      <c r="G79" s="43">
        <v>6603.37</v>
      </c>
      <c r="H79" s="32">
        <f t="shared" si="2"/>
        <v>-423.86999999999989</v>
      </c>
      <c r="I79" s="23"/>
      <c r="J79" s="23"/>
      <c r="K79" s="23"/>
      <c r="L79" s="23"/>
      <c r="M79" s="23"/>
      <c r="N79" s="23"/>
      <c r="O79" s="23"/>
      <c r="P79" s="23"/>
      <c r="Q79" s="23"/>
      <c r="R79" s="39" t="s">
        <v>101</v>
      </c>
      <c r="S79" s="40">
        <v>4358.0600000000004</v>
      </c>
      <c r="T79" s="39" t="s">
        <v>102</v>
      </c>
      <c r="U79" s="23"/>
      <c r="V79" s="23"/>
    </row>
    <row r="80" spans="1:22" s="47" customFormat="1">
      <c r="A80" s="39" t="s">
        <v>103</v>
      </c>
      <c r="B80" s="40">
        <v>1169.8399999999999</v>
      </c>
      <c r="C80" s="39" t="s">
        <v>104</v>
      </c>
      <c r="D80" s="29"/>
      <c r="E80" s="23" t="s">
        <v>79</v>
      </c>
      <c r="F80" s="31">
        <f>B78+B79+B80+B82+B83-S79-S80</f>
        <v>22860.12</v>
      </c>
      <c r="G80" s="43">
        <v>20771.419999999998</v>
      </c>
      <c r="H80" s="32">
        <f t="shared" si="2"/>
        <v>2088.7000000000007</v>
      </c>
      <c r="I80" s="23"/>
      <c r="J80" s="23"/>
      <c r="K80" s="23"/>
      <c r="L80" s="23"/>
      <c r="M80" s="23"/>
      <c r="N80" s="23"/>
      <c r="O80" s="23"/>
      <c r="P80" s="23"/>
      <c r="Q80" s="23"/>
      <c r="R80" s="39" t="s">
        <v>105</v>
      </c>
      <c r="S80" s="40">
        <v>5234.25</v>
      </c>
      <c r="T80" s="39" t="s">
        <v>106</v>
      </c>
      <c r="U80" s="23"/>
      <c r="V80" s="23"/>
    </row>
    <row r="81" spans="1:22" s="47" customFormat="1">
      <c r="A81" s="39" t="s">
        <v>107</v>
      </c>
      <c r="B81" s="40">
        <v>883350</v>
      </c>
      <c r="C81" s="39" t="s">
        <v>108</v>
      </c>
      <c r="D81" s="29"/>
      <c r="E81" s="23" t="s">
        <v>80</v>
      </c>
      <c r="F81" s="31">
        <f>B77-950-950-3750</f>
        <v>3200</v>
      </c>
      <c r="G81" s="49">
        <v>419.84</v>
      </c>
      <c r="H81" s="32">
        <f t="shared" si="2"/>
        <v>2780.16</v>
      </c>
      <c r="I81" s="23"/>
      <c r="J81" s="23"/>
      <c r="K81" s="23"/>
      <c r="L81" s="23"/>
      <c r="M81" s="23"/>
      <c r="N81" s="23"/>
      <c r="O81" s="23"/>
      <c r="P81" s="23"/>
      <c r="Q81" s="23"/>
      <c r="R81" s="39" t="s">
        <v>109</v>
      </c>
      <c r="S81" s="41">
        <v>2865.02</v>
      </c>
      <c r="T81" s="39" t="s">
        <v>110</v>
      </c>
      <c r="U81" s="23"/>
      <c r="V81" s="23"/>
    </row>
    <row r="82" spans="1:22" s="47" customFormat="1">
      <c r="A82" s="39" t="s">
        <v>101</v>
      </c>
      <c r="B82" s="40">
        <v>14159.03</v>
      </c>
      <c r="C82" s="39" t="s">
        <v>102</v>
      </c>
      <c r="D82" s="29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39" t="s">
        <v>111</v>
      </c>
      <c r="S82" s="40">
        <v>12457.33</v>
      </c>
      <c r="T82" s="39"/>
      <c r="U82" s="23"/>
      <c r="V82" s="23"/>
    </row>
    <row r="83" spans="1:22" s="47" customFormat="1">
      <c r="A83" s="39" t="s">
        <v>105</v>
      </c>
      <c r="B83" s="40">
        <v>16748.080000000002</v>
      </c>
      <c r="C83" s="39" t="s">
        <v>106</v>
      </c>
      <c r="D83" s="29"/>
      <c r="E83" s="23"/>
      <c r="F83" s="31">
        <f>F76+F77+F78+F79+F80+F81</f>
        <v>195298.12</v>
      </c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39" t="s">
        <v>112</v>
      </c>
      <c r="S83" s="40"/>
      <c r="T83" s="39"/>
      <c r="U83" s="23"/>
      <c r="V83" s="23"/>
    </row>
    <row r="84" spans="1:22" s="47" customFormat="1">
      <c r="A84" s="39" t="s">
        <v>109</v>
      </c>
      <c r="B84" s="41">
        <v>9044.52</v>
      </c>
      <c r="C84" s="39" t="s">
        <v>110</v>
      </c>
      <c r="D84" s="29"/>
      <c r="E84" s="23"/>
      <c r="F84" s="23">
        <v>195390.63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39" t="s">
        <v>113</v>
      </c>
      <c r="S84" s="40">
        <v>14304.9</v>
      </c>
      <c r="T84" s="39" t="s">
        <v>114</v>
      </c>
      <c r="U84" s="23"/>
      <c r="V84" s="23"/>
    </row>
    <row r="85" spans="1:22" s="47" customFormat="1">
      <c r="A85" s="39" t="s">
        <v>111</v>
      </c>
      <c r="B85" s="40">
        <v>947196.95</v>
      </c>
      <c r="C85" s="39"/>
      <c r="D85" s="29"/>
      <c r="E85" s="23"/>
      <c r="F85" s="31">
        <f>F84-F83</f>
        <v>92.510000000009313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39" t="s">
        <v>115</v>
      </c>
      <c r="S85" s="41">
        <v>5164.05</v>
      </c>
      <c r="T85" s="39" t="s">
        <v>116</v>
      </c>
      <c r="U85" s="23"/>
      <c r="V85" s="23"/>
    </row>
    <row r="86" spans="1:22" s="47" customFormat="1">
      <c r="A86" s="39" t="s">
        <v>112</v>
      </c>
      <c r="B86" s="40"/>
      <c r="C86" s="39"/>
      <c r="D86" s="29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39" t="s">
        <v>117</v>
      </c>
      <c r="S86" s="41">
        <v>19468.95</v>
      </c>
      <c r="T86" s="39"/>
      <c r="U86" s="23"/>
      <c r="V86" s="23"/>
    </row>
    <row r="87" spans="1:22" s="47" customFormat="1">
      <c r="A87" s="39" t="s">
        <v>113</v>
      </c>
      <c r="B87" s="40">
        <v>44067.02</v>
      </c>
      <c r="C87" s="39" t="s">
        <v>114</v>
      </c>
      <c r="D87" s="29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39" t="s">
        <v>118</v>
      </c>
      <c r="S87" s="41">
        <v>62682.91</v>
      </c>
      <c r="T87" s="37"/>
      <c r="U87" s="23"/>
      <c r="V87" s="23"/>
    </row>
    <row r="88" spans="1:22" s="47" customFormat="1">
      <c r="A88" s="39" t="s">
        <v>115</v>
      </c>
      <c r="B88" s="41">
        <v>15908.14</v>
      </c>
      <c r="C88" s="39" t="s">
        <v>116</v>
      </c>
      <c r="D88" s="29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37"/>
      <c r="S88" s="45"/>
      <c r="T88" s="37"/>
      <c r="U88" s="23"/>
      <c r="V88" s="23"/>
    </row>
    <row r="89" spans="1:22" s="47" customFormat="1">
      <c r="A89" s="39" t="s">
        <v>117</v>
      </c>
      <c r="B89" s="41">
        <v>59975.16</v>
      </c>
      <c r="C89" s="39"/>
      <c r="D89" s="29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22" s="47" customFormat="1">
      <c r="A90" s="39" t="s">
        <v>118</v>
      </c>
      <c r="B90" s="41">
        <v>1101919.5</v>
      </c>
      <c r="C90" s="37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:22" s="47" customFormat="1">
      <c r="A91" s="37"/>
      <c r="B91" s="45"/>
      <c r="C91" s="37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31">
        <f>S76+S84</f>
        <v>45061.53</v>
      </c>
      <c r="V91" s="23"/>
    </row>
    <row r="92" spans="1:22" s="47" customFormat="1">
      <c r="A92" s="37"/>
      <c r="B92" s="45"/>
      <c r="C92" s="37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:22" s="47" customFormat="1">
      <c r="A93" s="37"/>
      <c r="B93" s="45"/>
      <c r="C93" s="37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:22" s="47" customFormat="1">
      <c r="A94" s="37"/>
      <c r="B94" s="45"/>
      <c r="C94" s="50">
        <f>B90-S85-S81-S80-S79</f>
        <v>1084298.1199999999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:22" s="47" customFormat="1">
      <c r="A95" s="37"/>
      <c r="B95" s="45"/>
      <c r="C95" s="37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:22" s="47" customFormat="1">
      <c r="A96" s="37"/>
      <c r="B96" s="45"/>
      <c r="C96" s="37"/>
      <c r="D96" s="23"/>
      <c r="E96" s="23"/>
      <c r="F96" s="23">
        <f>750*5</f>
        <v>3750</v>
      </c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:22" s="47" customFormat="1">
      <c r="A97" s="37"/>
      <c r="B97" s="45"/>
      <c r="C97" s="37"/>
      <c r="D97" s="23"/>
      <c r="E97" s="23"/>
      <c r="F97" s="23">
        <v>950</v>
      </c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:22" s="47" customFormat="1">
      <c r="A98" s="37"/>
      <c r="B98" s="45"/>
      <c r="C98" s="37"/>
      <c r="D98" s="23"/>
      <c r="E98" s="23"/>
      <c r="F98" s="23">
        <v>950</v>
      </c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2" s="47" customFormat="1">
      <c r="A99" s="37"/>
      <c r="B99" s="45">
        <f>B90-B81</f>
        <v>218569.5</v>
      </c>
      <c r="C99" s="37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:22" s="47" customFormat="1">
      <c r="A100" s="37"/>
      <c r="B100" s="45"/>
      <c r="C100" s="37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</sheetData>
  <mergeCells count="5">
    <mergeCell ref="A16:C16"/>
    <mergeCell ref="A17:C17"/>
    <mergeCell ref="A43:B43"/>
    <mergeCell ref="A58:B58"/>
    <mergeCell ref="A59:B59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F86F6-691D-445E-8205-4BE1681FA9F0}">
  <dimension ref="A1:N62"/>
  <sheetViews>
    <sheetView topLeftCell="A36" workbookViewId="0">
      <selection activeCell="H25" sqref="H25"/>
    </sheetView>
  </sheetViews>
  <sheetFormatPr defaultRowHeight="15"/>
  <cols>
    <col min="1" max="1" width="37.140625" bestFit="1" customWidth="1"/>
    <col min="2" max="2" width="14.42578125" bestFit="1" customWidth="1"/>
    <col min="3" max="3" width="5.28515625" bestFit="1" customWidth="1"/>
    <col min="4" max="4" width="11.140625" bestFit="1" customWidth="1"/>
    <col min="5" max="5" width="8.42578125" bestFit="1" customWidth="1"/>
    <col min="8" max="8" width="19.28515625" bestFit="1" customWidth="1"/>
    <col min="9" max="9" width="7" bestFit="1" customWidth="1"/>
    <col min="11" max="11" width="8.28515625" bestFit="1" customWidth="1"/>
  </cols>
  <sheetData>
    <row r="1" spans="1:12" ht="15.75">
      <c r="A1" s="37"/>
      <c r="B1" s="38" t="s">
        <v>81</v>
      </c>
      <c r="C1" s="37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39" t="s">
        <v>82</v>
      </c>
      <c r="B2" s="40"/>
      <c r="C2" s="39"/>
      <c r="D2" s="29"/>
      <c r="E2" s="23"/>
      <c r="F2" s="23"/>
      <c r="G2" s="23"/>
      <c r="H2" s="23"/>
      <c r="I2" s="23"/>
      <c r="J2" s="23"/>
      <c r="K2" s="23"/>
      <c r="L2" s="23"/>
    </row>
    <row r="3" spans="1:12">
      <c r="A3" s="39" t="s">
        <v>83</v>
      </c>
      <c r="B3" s="41">
        <v>1925097.68</v>
      </c>
      <c r="C3" s="39" t="s">
        <v>84</v>
      </c>
      <c r="D3" s="29"/>
      <c r="E3" s="23"/>
      <c r="F3" s="23"/>
      <c r="G3" s="23"/>
      <c r="H3" s="23"/>
      <c r="I3" s="23"/>
      <c r="J3" s="23"/>
      <c r="K3" s="23"/>
      <c r="L3" s="23"/>
    </row>
    <row r="4" spans="1:12">
      <c r="A4" s="39" t="s">
        <v>85</v>
      </c>
      <c r="B4" s="41">
        <v>1925097.68</v>
      </c>
      <c r="C4" s="39"/>
      <c r="D4" s="29"/>
      <c r="E4" s="23"/>
      <c r="F4" s="23"/>
      <c r="G4" s="23"/>
      <c r="H4" s="23"/>
      <c r="I4" s="23"/>
      <c r="J4" s="23"/>
      <c r="K4" s="23"/>
      <c r="L4" s="23"/>
    </row>
    <row r="5" spans="1:12">
      <c r="A5" s="39"/>
      <c r="B5" s="40"/>
      <c r="C5" s="39"/>
      <c r="D5" s="29"/>
      <c r="E5" s="23"/>
      <c r="F5" s="23"/>
      <c r="G5" s="23"/>
      <c r="H5" s="23"/>
      <c r="I5" s="23"/>
      <c r="J5" s="23"/>
      <c r="K5" s="23"/>
      <c r="L5" s="23"/>
    </row>
    <row r="6" spans="1:12">
      <c r="A6" s="39" t="s">
        <v>86</v>
      </c>
      <c r="B6" s="40"/>
      <c r="C6" s="39"/>
      <c r="D6" s="29"/>
      <c r="E6" s="23"/>
      <c r="F6" s="23"/>
      <c r="G6" s="23"/>
      <c r="H6" s="23"/>
      <c r="I6" s="23"/>
      <c r="J6" s="23"/>
      <c r="K6" s="23"/>
      <c r="L6" s="23"/>
    </row>
    <row r="7" spans="1:12">
      <c r="A7" s="39" t="s">
        <v>88</v>
      </c>
      <c r="B7" s="40"/>
      <c r="C7" s="39"/>
      <c r="D7" s="29"/>
      <c r="E7" s="23"/>
      <c r="F7" s="23"/>
      <c r="G7" s="23"/>
      <c r="H7" s="23"/>
      <c r="I7" s="23"/>
      <c r="J7" s="23"/>
      <c r="K7" s="23"/>
      <c r="L7" s="23"/>
    </row>
    <row r="8" spans="1:12">
      <c r="A8" s="39" t="s">
        <v>89</v>
      </c>
      <c r="B8" s="41">
        <v>249979.16</v>
      </c>
      <c r="C8" s="39" t="s">
        <v>90</v>
      </c>
      <c r="D8" s="29"/>
      <c r="E8" s="23"/>
      <c r="F8" s="23"/>
      <c r="G8" s="23"/>
      <c r="H8" s="23"/>
      <c r="I8" s="23"/>
      <c r="J8" s="23"/>
      <c r="K8" s="23"/>
      <c r="L8" s="23"/>
    </row>
    <row r="9" spans="1:12">
      <c r="A9" s="39" t="s">
        <v>91</v>
      </c>
      <c r="B9" s="40">
        <v>249979.16</v>
      </c>
      <c r="C9" s="39"/>
      <c r="D9" s="29"/>
      <c r="E9" s="31">
        <f>B8+B26</f>
        <v>366244.47</v>
      </c>
      <c r="F9" s="23"/>
      <c r="G9" s="23"/>
      <c r="H9" s="42" t="s">
        <v>75</v>
      </c>
      <c r="I9" s="43">
        <f>96548.4+42266.01+55701.91+37585.11+47637.57+48130.54</f>
        <v>327869.53999999998</v>
      </c>
      <c r="J9" s="23"/>
      <c r="K9" s="32">
        <f>E9-I9</f>
        <v>38374.929999999993</v>
      </c>
      <c r="L9" s="23"/>
    </row>
    <row r="10" spans="1:12">
      <c r="A10" s="39" t="s">
        <v>92</v>
      </c>
      <c r="B10" s="40"/>
      <c r="C10" s="39"/>
      <c r="D10" s="29"/>
      <c r="E10" s="31">
        <f>B27</f>
        <v>32644.49</v>
      </c>
      <c r="F10" s="23"/>
      <c r="G10" s="23"/>
      <c r="H10" s="42" t="s">
        <v>76</v>
      </c>
      <c r="I10" s="43">
        <f>11064.46-320.37+5006.07+2891.92+4088.88+5515.75</f>
        <v>28246.71</v>
      </c>
      <c r="J10" s="23"/>
      <c r="K10" s="32">
        <f>E10-I10</f>
        <v>4397.7800000000025</v>
      </c>
      <c r="L10" s="23"/>
    </row>
    <row r="11" spans="1:12">
      <c r="A11" s="39" t="s">
        <v>93</v>
      </c>
      <c r="B11" s="40">
        <v>13500</v>
      </c>
      <c r="C11" s="39" t="s">
        <v>94</v>
      </c>
      <c r="D11" s="29"/>
      <c r="E11" s="31">
        <f>B11</f>
        <v>13500</v>
      </c>
      <c r="F11" s="23"/>
      <c r="G11" s="23"/>
      <c r="H11" s="42" t="s">
        <v>77</v>
      </c>
      <c r="I11" s="43">
        <f>4500+9000</f>
        <v>13500</v>
      </c>
      <c r="J11" s="23"/>
      <c r="K11" s="32">
        <f>E11-I11</f>
        <v>0</v>
      </c>
      <c r="L11" s="23"/>
    </row>
    <row r="12" spans="1:12">
      <c r="A12" s="39" t="s">
        <v>95</v>
      </c>
      <c r="B12" s="40">
        <v>-6000</v>
      </c>
      <c r="C12" s="39" t="s">
        <v>96</v>
      </c>
      <c r="D12" s="29"/>
      <c r="E12" s="31">
        <f>B13</f>
        <v>1721.12</v>
      </c>
      <c r="F12" s="23"/>
      <c r="G12" s="23"/>
      <c r="H12" s="42" t="s">
        <v>120</v>
      </c>
      <c r="I12" s="43">
        <f>665+1056.12</f>
        <v>1721.12</v>
      </c>
      <c r="J12" s="23"/>
      <c r="K12" s="32">
        <f>E12-I12</f>
        <v>0</v>
      </c>
      <c r="L12" s="23"/>
    </row>
    <row r="13" spans="1:12">
      <c r="A13" s="39" t="s">
        <v>126</v>
      </c>
      <c r="B13" s="40">
        <v>1721.12</v>
      </c>
      <c r="C13" s="39" t="s">
        <v>127</v>
      </c>
      <c r="D13" s="29"/>
      <c r="E13" s="31">
        <f>B23</f>
        <v>16841.05</v>
      </c>
      <c r="F13" s="23"/>
      <c r="G13" s="23"/>
      <c r="H13" s="42" t="s">
        <v>78</v>
      </c>
      <c r="I13" s="43">
        <f>6603.37-423.87+1826.42+1539.26+2102.95+2784.12</f>
        <v>14432.25</v>
      </c>
      <c r="J13" s="23"/>
      <c r="K13" s="32">
        <f>E13-I13</f>
        <v>2408.7999999999993</v>
      </c>
      <c r="L13" s="23"/>
    </row>
    <row r="14" spans="1:12">
      <c r="A14" s="39" t="s">
        <v>97</v>
      </c>
      <c r="B14" s="40">
        <v>1825.46</v>
      </c>
      <c r="C14" s="39" t="s">
        <v>98</v>
      </c>
      <c r="D14" s="29"/>
      <c r="E14" s="31">
        <f>B14+B15+B16+B17+B18+B19+B21+B22+B12</f>
        <v>60135.929999999993</v>
      </c>
      <c r="F14" s="23"/>
      <c r="G14" s="23"/>
      <c r="H14" s="42" t="s">
        <v>79</v>
      </c>
      <c r="I14" s="44">
        <f>20771.42+2088.7+140000+7029.9+3200-4080.16+9027.92+10695.67+10980.76</f>
        <v>199714.21000000002</v>
      </c>
      <c r="J14" s="23"/>
      <c r="K14" s="32">
        <f>E14-I14+E15</f>
        <v>421.71999999997206</v>
      </c>
      <c r="L14" s="23"/>
    </row>
    <row r="15" spans="1:12">
      <c r="A15" s="39" t="s">
        <v>128</v>
      </c>
      <c r="B15" s="40">
        <v>597.34</v>
      </c>
      <c r="C15" s="39" t="s">
        <v>129</v>
      </c>
      <c r="D15" s="29" t="s">
        <v>130</v>
      </c>
      <c r="E15" s="23">
        <v>140000</v>
      </c>
      <c r="F15" s="23"/>
      <c r="G15" s="23"/>
      <c r="H15" s="23"/>
      <c r="I15" s="23"/>
      <c r="J15" s="23"/>
      <c r="K15" s="23"/>
      <c r="L15" s="23"/>
    </row>
    <row r="16" spans="1:12">
      <c r="A16" s="39" t="s">
        <v>131</v>
      </c>
      <c r="B16" s="40">
        <v>42.99</v>
      </c>
      <c r="C16" s="39" t="s">
        <v>132</v>
      </c>
      <c r="D16" s="29"/>
      <c r="E16" s="23"/>
      <c r="F16" s="23"/>
      <c r="G16" s="23"/>
      <c r="H16" s="23"/>
      <c r="I16" s="23"/>
      <c r="J16" s="23"/>
      <c r="K16" s="32">
        <f>K9+K10+K13+K14</f>
        <v>45603.229999999967</v>
      </c>
      <c r="L16" s="23"/>
    </row>
    <row r="17" spans="1:14">
      <c r="A17" s="39" t="s">
        <v>99</v>
      </c>
      <c r="B17" s="40">
        <v>1685</v>
      </c>
      <c r="C17" s="39" t="s">
        <v>100</v>
      </c>
      <c r="D17" s="29"/>
      <c r="E17" s="31">
        <f>E9+E10+E11+E12+E13+E14+E15</f>
        <v>631087.05999999994</v>
      </c>
      <c r="F17" s="23"/>
      <c r="G17" s="23"/>
      <c r="H17" s="23"/>
      <c r="I17" s="23"/>
      <c r="J17" s="23"/>
      <c r="K17" s="23"/>
      <c r="L17" s="23"/>
    </row>
    <row r="18" spans="1:14">
      <c r="A18" s="39" t="s">
        <v>133</v>
      </c>
      <c r="B18" s="40">
        <v>550</v>
      </c>
      <c r="C18" s="39" t="s">
        <v>134</v>
      </c>
      <c r="D18" s="29"/>
      <c r="E18" s="23"/>
      <c r="F18" s="23"/>
      <c r="G18" s="23"/>
      <c r="H18" s="23"/>
      <c r="I18" s="23"/>
      <c r="J18" s="23"/>
      <c r="K18" s="23"/>
      <c r="L18" s="23"/>
    </row>
    <row r="19" spans="1:14">
      <c r="A19" s="39" t="s">
        <v>103</v>
      </c>
      <c r="B19" s="40">
        <v>1169.8399999999999</v>
      </c>
      <c r="C19" s="39" t="s">
        <v>104</v>
      </c>
      <c r="D19" s="29"/>
      <c r="E19" s="23"/>
      <c r="F19" s="23"/>
      <c r="G19" s="23"/>
      <c r="H19" s="23"/>
      <c r="I19" s="23"/>
      <c r="J19" s="23"/>
      <c r="K19" s="23"/>
      <c r="L19" s="23"/>
    </row>
    <row r="20" spans="1:14">
      <c r="A20" s="39" t="s">
        <v>107</v>
      </c>
      <c r="B20" s="40">
        <v>1973000</v>
      </c>
      <c r="C20" s="39" t="s">
        <v>108</v>
      </c>
      <c r="D20" s="29"/>
      <c r="E20" s="23">
        <v>631087.06000000006</v>
      </c>
      <c r="F20" s="23"/>
      <c r="G20" s="23"/>
      <c r="H20" s="23"/>
      <c r="I20" s="23"/>
      <c r="J20" s="23"/>
      <c r="K20" s="23"/>
      <c r="L20" s="23"/>
    </row>
    <row r="21" spans="1:14">
      <c r="A21" s="39" t="s">
        <v>101</v>
      </c>
      <c r="B21" s="40">
        <v>26747.63</v>
      </c>
      <c r="C21" s="39" t="s">
        <v>102</v>
      </c>
      <c r="D21" s="29"/>
      <c r="E21" s="31">
        <f>E20-E17</f>
        <v>0</v>
      </c>
      <c r="F21" s="23"/>
      <c r="G21" s="23"/>
      <c r="H21" s="23"/>
      <c r="I21" s="23"/>
      <c r="J21" s="23"/>
      <c r="K21" s="23"/>
      <c r="L21" s="23"/>
    </row>
    <row r="22" spans="1:14">
      <c r="A22" s="39" t="s">
        <v>105</v>
      </c>
      <c r="B22" s="40">
        <v>33517.67</v>
      </c>
      <c r="C22" s="39" t="s">
        <v>106</v>
      </c>
      <c r="D22" s="29"/>
      <c r="E22" s="23"/>
      <c r="F22" s="23"/>
      <c r="G22" s="23"/>
      <c r="H22" s="23"/>
      <c r="I22" s="23"/>
      <c r="J22" s="23"/>
      <c r="K22" s="23"/>
      <c r="L22" s="23"/>
    </row>
    <row r="23" spans="1:14">
      <c r="A23" s="39" t="s">
        <v>109</v>
      </c>
      <c r="B23" s="41">
        <v>16841.05</v>
      </c>
      <c r="C23" s="39" t="s">
        <v>110</v>
      </c>
      <c r="D23" s="29"/>
      <c r="E23" s="23"/>
      <c r="F23" s="23"/>
      <c r="G23" s="23"/>
      <c r="H23" s="23"/>
      <c r="I23" s="23"/>
      <c r="J23" s="23"/>
      <c r="K23" s="23"/>
      <c r="L23" s="23"/>
    </row>
    <row r="24" spans="1:14">
      <c r="A24" s="39" t="s">
        <v>111</v>
      </c>
      <c r="B24" s="40">
        <v>2065198.1</v>
      </c>
      <c r="C24" s="39"/>
      <c r="D24" s="29"/>
      <c r="E24" s="23"/>
      <c r="F24" s="23"/>
      <c r="G24" s="23"/>
      <c r="H24" s="23"/>
      <c r="I24" s="23"/>
      <c r="J24" s="23"/>
      <c r="K24" s="23"/>
      <c r="L24" s="23"/>
    </row>
    <row r="25" spans="1:14">
      <c r="A25" s="39" t="s">
        <v>112</v>
      </c>
      <c r="B25" s="40"/>
      <c r="C25" s="39"/>
      <c r="D25" s="36">
        <f>B20-E15</f>
        <v>1833000</v>
      </c>
      <c r="E25" s="23"/>
      <c r="F25" s="23"/>
      <c r="G25" s="23"/>
      <c r="H25" s="23"/>
      <c r="I25" s="23"/>
      <c r="J25" s="23"/>
      <c r="K25" s="23"/>
      <c r="L25" s="23"/>
    </row>
    <row r="26" spans="1:14">
      <c r="A26" s="39" t="s">
        <v>113</v>
      </c>
      <c r="B26" s="40">
        <v>116265.31</v>
      </c>
      <c r="C26" s="39" t="s">
        <v>114</v>
      </c>
      <c r="D26" s="29"/>
      <c r="E26" s="23"/>
      <c r="F26" s="23"/>
      <c r="G26" s="23"/>
      <c r="H26" s="23"/>
      <c r="I26" s="23"/>
      <c r="J26" s="23"/>
      <c r="K26" s="23"/>
      <c r="L26" s="23"/>
    </row>
    <row r="27" spans="1:14">
      <c r="A27" s="39" t="s">
        <v>115</v>
      </c>
      <c r="B27" s="41">
        <v>32644.49</v>
      </c>
      <c r="C27" s="39" t="s">
        <v>116</v>
      </c>
      <c r="D27" s="29"/>
      <c r="E27" s="23"/>
      <c r="F27" s="23"/>
      <c r="G27" s="23"/>
      <c r="H27" s="23"/>
      <c r="I27" s="23"/>
      <c r="J27" s="23"/>
      <c r="K27" s="23"/>
      <c r="L27" s="23"/>
    </row>
    <row r="28" spans="1:14">
      <c r="A28" s="39" t="s">
        <v>117</v>
      </c>
      <c r="B28" s="41">
        <v>148909.79999999999</v>
      </c>
      <c r="C28" s="39"/>
      <c r="D28" s="29"/>
      <c r="E28" s="23"/>
      <c r="F28" s="23"/>
      <c r="G28" s="23"/>
      <c r="H28" s="23"/>
      <c r="I28" s="23"/>
      <c r="J28" s="23"/>
      <c r="K28" s="23"/>
      <c r="L28" s="23"/>
    </row>
    <row r="29" spans="1:14">
      <c r="A29" s="39" t="s">
        <v>118</v>
      </c>
      <c r="B29" s="41">
        <v>2464087.06</v>
      </c>
      <c r="C29" s="37"/>
      <c r="D29" s="23"/>
      <c r="E29" s="23"/>
      <c r="F29" s="23"/>
      <c r="G29" s="23"/>
      <c r="H29" s="23"/>
      <c r="I29" s="23"/>
      <c r="J29" s="23"/>
      <c r="K29" s="23"/>
      <c r="L29" s="23"/>
    </row>
    <row r="30" spans="1:14">
      <c r="A30" s="37"/>
      <c r="B30" s="45"/>
      <c r="C30" s="37"/>
      <c r="D30" s="23"/>
      <c r="E30" s="23"/>
      <c r="F30" s="23"/>
      <c r="G30" s="23"/>
      <c r="H30" s="23"/>
      <c r="I30" s="23"/>
      <c r="J30" s="23"/>
      <c r="K30" s="23"/>
      <c r="L30" s="23"/>
    </row>
    <row r="31" spans="1:14">
      <c r="A31" s="37"/>
      <c r="B31" s="45"/>
      <c r="C31" s="37"/>
      <c r="D31" s="23"/>
      <c r="E31" s="23"/>
      <c r="F31" s="23"/>
      <c r="G31" s="23"/>
      <c r="H31" s="23"/>
      <c r="I31" s="23"/>
      <c r="J31" s="23"/>
      <c r="K31" s="23"/>
      <c r="L31" s="23"/>
    </row>
    <row r="32" spans="1:14" ht="25.5">
      <c r="A32" s="24"/>
      <c r="B32" s="26" t="s">
        <v>81</v>
      </c>
      <c r="C32" s="2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>
      <c r="A33" s="27" t="s">
        <v>82</v>
      </c>
      <c r="B33" s="28"/>
      <c r="C33" s="27"/>
      <c r="D33" s="2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22.5">
      <c r="A34" s="27" t="s">
        <v>83</v>
      </c>
      <c r="B34" s="30">
        <v>2464087.08</v>
      </c>
      <c r="C34" s="27" t="s">
        <v>84</v>
      </c>
      <c r="D34" s="29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>
      <c r="A35" s="27" t="s">
        <v>85</v>
      </c>
      <c r="B35" s="30">
        <v>2464087.08</v>
      </c>
      <c r="C35" s="27"/>
      <c r="D35" s="29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>
      <c r="A36" s="27"/>
      <c r="B36" s="28"/>
      <c r="C36" s="27"/>
      <c r="D36" s="29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>
      <c r="A37" s="27" t="s">
        <v>86</v>
      </c>
      <c r="B37" s="28"/>
      <c r="C37" s="27"/>
      <c r="D37" s="29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>
      <c r="A38" s="27" t="s">
        <v>88</v>
      </c>
      <c r="B38" s="28"/>
      <c r="C38" s="27"/>
      <c r="D38" s="29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22.5">
      <c r="A39" s="27" t="s">
        <v>89</v>
      </c>
      <c r="B39" s="30">
        <v>278886.75</v>
      </c>
      <c r="C39" s="27" t="s">
        <v>90</v>
      </c>
      <c r="D39" s="29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>
      <c r="A40" s="27" t="s">
        <v>91</v>
      </c>
      <c r="B40" s="28">
        <v>278886.75</v>
      </c>
      <c r="C40" s="27"/>
      <c r="D40" s="29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>
      <c r="A41" s="27" t="s">
        <v>92</v>
      </c>
      <c r="B41" s="28"/>
      <c r="C41" s="27"/>
      <c r="D41" s="29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22.5">
      <c r="A42" s="27" t="s">
        <v>93</v>
      </c>
      <c r="B42" s="28">
        <v>48222</v>
      </c>
      <c r="C42" s="27" t="s">
        <v>94</v>
      </c>
      <c r="D42" s="29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22.5">
      <c r="A43" s="27" t="s">
        <v>95</v>
      </c>
      <c r="B43" s="28">
        <v>-6000</v>
      </c>
      <c r="C43" s="27" t="s">
        <v>96</v>
      </c>
      <c r="D43" s="29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22.5">
      <c r="A44" s="27" t="s">
        <v>126</v>
      </c>
      <c r="B44" s="28">
        <v>1721.12</v>
      </c>
      <c r="C44" s="27" t="s">
        <v>127</v>
      </c>
      <c r="D44" s="29"/>
      <c r="E44" s="23"/>
      <c r="F44" s="23"/>
      <c r="G44" s="23"/>
      <c r="H44" s="31">
        <f>B39+B58</f>
        <v>408596.97</v>
      </c>
      <c r="I44" s="23"/>
      <c r="J44" s="23"/>
      <c r="K44" s="42" t="s">
        <v>75</v>
      </c>
      <c r="L44" s="43">
        <f>96548.4+42266.01+55701.91+37585.11+47637.57+48130.54+38374.93</f>
        <v>366244.47</v>
      </c>
      <c r="M44" s="23"/>
      <c r="N44" s="32">
        <f t="shared" ref="N44:N50" si="0">H44-L44</f>
        <v>42352.5</v>
      </c>
    </row>
    <row r="45" spans="1:14" ht="22.5">
      <c r="A45" s="27" t="s">
        <v>97</v>
      </c>
      <c r="B45" s="28">
        <v>1865.46</v>
      </c>
      <c r="C45" s="27" t="s">
        <v>98</v>
      </c>
      <c r="D45" s="29"/>
      <c r="E45" s="23"/>
      <c r="F45" s="23"/>
      <c r="G45" s="23"/>
      <c r="H45" s="31">
        <f>B59</f>
        <v>37498.06</v>
      </c>
      <c r="I45" s="23"/>
      <c r="J45" s="23"/>
      <c r="K45" s="42" t="s">
        <v>76</v>
      </c>
      <c r="L45" s="43">
        <f>11064.46-320.37+5006.07+2891.92+4088.88+5515.75+4397.78</f>
        <v>32644.489999999998</v>
      </c>
      <c r="M45" s="23"/>
      <c r="N45" s="32">
        <f t="shared" si="0"/>
        <v>4853.57</v>
      </c>
    </row>
    <row r="46" spans="1:14" ht="22.5">
      <c r="A46" s="27" t="s">
        <v>128</v>
      </c>
      <c r="B46" s="28">
        <v>597.34</v>
      </c>
      <c r="C46" s="27" t="s">
        <v>129</v>
      </c>
      <c r="D46" s="29"/>
      <c r="E46" s="23"/>
      <c r="F46" s="23"/>
      <c r="G46" s="23"/>
      <c r="H46" s="31">
        <f>B42</f>
        <v>48222</v>
      </c>
      <c r="I46" s="23"/>
      <c r="J46" s="23"/>
      <c r="K46" s="42" t="s">
        <v>77</v>
      </c>
      <c r="L46" s="43">
        <f>4500+9000</f>
        <v>13500</v>
      </c>
      <c r="M46" s="23"/>
      <c r="N46" s="32">
        <f t="shared" si="0"/>
        <v>34722</v>
      </c>
    </row>
    <row r="47" spans="1:14" ht="22.5">
      <c r="A47" s="27" t="s">
        <v>131</v>
      </c>
      <c r="B47" s="28">
        <v>42.99</v>
      </c>
      <c r="C47" s="27" t="s">
        <v>132</v>
      </c>
      <c r="D47" s="29"/>
      <c r="E47" s="23"/>
      <c r="F47" s="23"/>
      <c r="G47" s="23"/>
      <c r="H47" s="31">
        <f>B44</f>
        <v>1721.12</v>
      </c>
      <c r="I47" s="23"/>
      <c r="J47" s="23"/>
      <c r="K47" s="42" t="s">
        <v>120</v>
      </c>
      <c r="L47" s="43">
        <f>665+1056.12</f>
        <v>1721.12</v>
      </c>
      <c r="M47" s="23"/>
      <c r="N47" s="32">
        <f t="shared" si="0"/>
        <v>0</v>
      </c>
    </row>
    <row r="48" spans="1:14" ht="22.5">
      <c r="A48" s="27" t="s">
        <v>99</v>
      </c>
      <c r="B48" s="28">
        <v>3185</v>
      </c>
      <c r="C48" s="27" t="s">
        <v>100</v>
      </c>
      <c r="D48" s="29"/>
      <c r="E48" s="23"/>
      <c r="F48" s="23"/>
      <c r="G48" s="23"/>
      <c r="H48" s="31">
        <f>B55</f>
        <v>19181.32</v>
      </c>
      <c r="I48" s="23"/>
      <c r="J48" s="23"/>
      <c r="K48" s="42" t="s">
        <v>78</v>
      </c>
      <c r="L48" s="43">
        <f>6603.37-423.87+1826.42+1539.26+2102.95+2784.12+2408.8</f>
        <v>16841.05</v>
      </c>
      <c r="M48" s="23"/>
      <c r="N48" s="32">
        <f t="shared" si="0"/>
        <v>2340.2700000000004</v>
      </c>
    </row>
    <row r="49" spans="1:14" ht="22.5">
      <c r="A49" s="27" t="s">
        <v>133</v>
      </c>
      <c r="B49" s="28">
        <v>770</v>
      </c>
      <c r="C49" s="27" t="s">
        <v>134</v>
      </c>
      <c r="D49" s="29"/>
      <c r="E49" s="23"/>
      <c r="F49" s="23"/>
      <c r="G49" s="23"/>
      <c r="H49" s="32">
        <f>140000+10000</f>
        <v>150000</v>
      </c>
      <c r="I49" s="23"/>
      <c r="J49" s="23"/>
      <c r="K49" s="42" t="s">
        <v>125</v>
      </c>
      <c r="L49" s="43">
        <v>140000</v>
      </c>
      <c r="M49" s="23"/>
      <c r="N49" s="32">
        <f t="shared" si="0"/>
        <v>10000</v>
      </c>
    </row>
    <row r="50" spans="1:14" ht="22.5">
      <c r="A50" s="27" t="s">
        <v>103</v>
      </c>
      <c r="B50" s="28">
        <v>1169.8399999999999</v>
      </c>
      <c r="C50" s="27" t="s">
        <v>104</v>
      </c>
      <c r="D50" s="29"/>
      <c r="E50" s="23"/>
      <c r="F50" s="23"/>
      <c r="G50" s="23"/>
      <c r="H50" s="31">
        <f>B45+B46+B47+B48+B50+B51+B53+B54+B49+B43</f>
        <v>72418.179999999993</v>
      </c>
      <c r="I50" s="23"/>
      <c r="J50" s="23"/>
      <c r="K50" s="42" t="s">
        <v>79</v>
      </c>
      <c r="L50" s="52">
        <v>60135.93</v>
      </c>
      <c r="M50" s="23"/>
      <c r="N50" s="32">
        <f t="shared" si="0"/>
        <v>12282.249999999993</v>
      </c>
    </row>
    <row r="51" spans="1:14" ht="22.5">
      <c r="A51" s="27" t="s">
        <v>151</v>
      </c>
      <c r="B51" s="28">
        <v>145</v>
      </c>
      <c r="C51" s="27" t="s">
        <v>152</v>
      </c>
      <c r="D51" s="29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22.5">
      <c r="A52" s="27" t="s">
        <v>107</v>
      </c>
      <c r="B52" s="28">
        <v>1983000</v>
      </c>
      <c r="C52" s="27" t="s">
        <v>108</v>
      </c>
      <c r="D52" s="29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22.5">
      <c r="A53" s="27" t="s">
        <v>101</v>
      </c>
      <c r="B53" s="28">
        <v>31795.99</v>
      </c>
      <c r="C53" s="27" t="s">
        <v>102</v>
      </c>
      <c r="D53" s="29"/>
      <c r="E53" s="23"/>
      <c r="F53" s="23"/>
      <c r="G53" s="23"/>
      <c r="H53" s="31">
        <f>H44+H45+H46+H47+H48+H49+H50</f>
        <v>737637.64999999991</v>
      </c>
      <c r="I53" s="23"/>
      <c r="J53" s="23"/>
      <c r="K53" s="23"/>
      <c r="L53" s="23"/>
      <c r="M53" s="23"/>
      <c r="N53" s="23"/>
    </row>
    <row r="54" spans="1:14" ht="22.5">
      <c r="A54" s="27" t="s">
        <v>105</v>
      </c>
      <c r="B54" s="28">
        <v>38846.559999999998</v>
      </c>
      <c r="C54" s="27" t="s">
        <v>106</v>
      </c>
      <c r="D54" s="29"/>
      <c r="E54" s="23"/>
      <c r="F54" s="23"/>
      <c r="G54" s="23"/>
      <c r="H54" s="23"/>
      <c r="I54" s="23"/>
      <c r="J54" s="23"/>
      <c r="K54" s="23"/>
      <c r="L54" s="23"/>
      <c r="M54" s="23"/>
      <c r="N54" s="32">
        <f>N44+N45+N48+N49+N50+N46</f>
        <v>106550.59</v>
      </c>
    </row>
    <row r="55" spans="1:14" ht="22.5">
      <c r="A55" s="27" t="s">
        <v>109</v>
      </c>
      <c r="B55" s="30">
        <v>19181.32</v>
      </c>
      <c r="C55" s="27" t="s">
        <v>110</v>
      </c>
      <c r="D55" s="29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>
      <c r="A56" s="27" t="s">
        <v>111</v>
      </c>
      <c r="B56" s="28">
        <v>2124542.62</v>
      </c>
      <c r="C56" s="27"/>
      <c r="D56" s="29"/>
      <c r="E56" s="23"/>
      <c r="F56" s="23"/>
      <c r="G56" s="23"/>
      <c r="H56" s="31">
        <v>737637.65</v>
      </c>
      <c r="I56" s="23"/>
      <c r="J56" s="23"/>
      <c r="K56" s="23"/>
      <c r="L56" s="23"/>
      <c r="M56" s="23"/>
      <c r="N56" s="23"/>
    </row>
    <row r="57" spans="1:14">
      <c r="A57" s="27" t="s">
        <v>112</v>
      </c>
      <c r="B57" s="28"/>
      <c r="C57" s="27"/>
      <c r="D57" s="29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ht="22.5">
      <c r="A58" s="27" t="s">
        <v>113</v>
      </c>
      <c r="B58" s="28">
        <v>129710.22</v>
      </c>
      <c r="C58" s="27" t="s">
        <v>114</v>
      </c>
      <c r="D58" s="29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22.5">
      <c r="A59" s="27" t="s">
        <v>115</v>
      </c>
      <c r="B59" s="30">
        <v>37498.06</v>
      </c>
      <c r="C59" s="27" t="s">
        <v>116</v>
      </c>
      <c r="D59" s="29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>
      <c r="A60" s="27" t="s">
        <v>117</v>
      </c>
      <c r="B60" s="30">
        <v>167208.28</v>
      </c>
      <c r="C60" s="27"/>
      <c r="D60" s="29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>
      <c r="A61" s="27" t="s">
        <v>118</v>
      </c>
      <c r="B61" s="30">
        <v>2570637.65</v>
      </c>
      <c r="C61" s="24"/>
      <c r="D61" s="23"/>
      <c r="E61" s="23"/>
      <c r="F61" s="23"/>
      <c r="G61" s="23"/>
      <c r="H61" s="31">
        <f>H56-H53</f>
        <v>0</v>
      </c>
      <c r="I61" s="23"/>
      <c r="J61" s="23"/>
      <c r="K61" s="23"/>
      <c r="L61" s="23"/>
      <c r="M61" s="23"/>
      <c r="N61" s="23"/>
    </row>
    <row r="62" spans="1:14">
      <c r="A62" s="24"/>
      <c r="B62" s="25"/>
      <c r="C62" s="24"/>
      <c r="D62" s="32">
        <f>B52-1833000-H49</f>
        <v>0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workbookViewId="0">
      <selection activeCell="G17" sqref="G17"/>
    </sheetView>
  </sheetViews>
  <sheetFormatPr defaultColWidth="19.85546875" defaultRowHeight="11.45" customHeight="1"/>
  <cols>
    <col min="1" max="1" width="26.7109375" style="53" bestFit="1" customWidth="1"/>
    <col min="2" max="2" width="19.85546875" style="53"/>
    <col min="3" max="3" width="8.5703125" style="53" customWidth="1"/>
    <col min="4" max="6" width="19.85546875" style="53"/>
    <col min="7" max="10" width="19.85546875" style="54"/>
    <col min="11" max="16384" width="19.85546875" style="53"/>
  </cols>
  <sheetData>
    <row r="1" spans="1:7" ht="11.45" customHeight="1">
      <c r="A1" s="102" t="s">
        <v>0</v>
      </c>
      <c r="B1" s="102"/>
    </row>
    <row r="2" spans="1:7" ht="11.45" customHeight="1">
      <c r="A2" s="102" t="s">
        <v>1</v>
      </c>
      <c r="B2" s="102"/>
    </row>
    <row r="3" spans="1:7" ht="11.45" customHeight="1">
      <c r="A3" s="102" t="s">
        <v>50</v>
      </c>
      <c r="B3" s="102"/>
      <c r="C3" s="54"/>
      <c r="D3" s="54"/>
    </row>
    <row r="4" spans="1:7" ht="11.45" customHeight="1">
      <c r="A4" s="102" t="s">
        <v>159</v>
      </c>
      <c r="B4" s="102"/>
      <c r="C4" s="54"/>
      <c r="D4" s="54"/>
    </row>
    <row r="5" spans="1:7" ht="11.45" customHeight="1">
      <c r="A5" s="59"/>
      <c r="B5" s="59"/>
      <c r="C5" s="54"/>
      <c r="D5" s="54"/>
    </row>
    <row r="6" spans="1:7" ht="15">
      <c r="A6" s="60" t="s">
        <v>51</v>
      </c>
      <c r="B6" s="88">
        <v>45747</v>
      </c>
      <c r="C6" s="89"/>
      <c r="D6" s="90">
        <v>45382</v>
      </c>
    </row>
    <row r="7" spans="1:7" ht="15">
      <c r="A7" s="61" t="s">
        <v>52</v>
      </c>
      <c r="B7" s="62">
        <v>951905</v>
      </c>
      <c r="C7" s="54"/>
      <c r="D7" s="62">
        <v>2448458</v>
      </c>
    </row>
    <row r="8" spans="1:7" ht="14.45" customHeight="1">
      <c r="A8" s="61" t="s">
        <v>53</v>
      </c>
      <c r="B8" s="62"/>
      <c r="C8" s="55"/>
      <c r="D8" s="62">
        <v>22503</v>
      </c>
    </row>
    <row r="9" spans="1:7" ht="15">
      <c r="A9" s="61" t="s">
        <v>54</v>
      </c>
      <c r="B9" s="63"/>
      <c r="C9" s="56"/>
      <c r="D9" s="63"/>
    </row>
    <row r="10" spans="1:7" ht="15">
      <c r="A10" s="64" t="s">
        <v>55</v>
      </c>
      <c r="B10" s="65">
        <v>719660.25000000012</v>
      </c>
      <c r="C10" s="55"/>
      <c r="D10" s="65">
        <v>814513</v>
      </c>
    </row>
    <row r="11" spans="1:7" ht="15">
      <c r="A11" s="64" t="s">
        <v>156</v>
      </c>
      <c r="B11" s="65">
        <v>1405177.44</v>
      </c>
      <c r="C11" s="55"/>
      <c r="D11" s="65">
        <v>1512225</v>
      </c>
      <c r="G11" s="55"/>
    </row>
    <row r="12" spans="1:7" ht="15">
      <c r="A12" s="64" t="s">
        <v>157</v>
      </c>
      <c r="B12" s="65">
        <v>958016.35</v>
      </c>
      <c r="C12" s="55"/>
      <c r="D12" s="65">
        <v>853270</v>
      </c>
      <c r="G12" s="55"/>
    </row>
    <row r="13" spans="1:7" ht="15">
      <c r="A13" s="64" t="s">
        <v>74</v>
      </c>
      <c r="B13" s="65">
        <v>1026457.92</v>
      </c>
      <c r="C13" s="55"/>
      <c r="D13" s="65">
        <v>1158250</v>
      </c>
    </row>
    <row r="14" spans="1:7" ht="16.149999999999999" customHeight="1" thickBot="1">
      <c r="A14" s="60" t="s">
        <v>56</v>
      </c>
      <c r="B14" s="66">
        <f>SUM(B7:B13)</f>
        <v>5061216.96</v>
      </c>
      <c r="C14" s="95"/>
      <c r="D14" s="66">
        <v>6809219</v>
      </c>
      <c r="G14" s="84"/>
    </row>
    <row r="15" spans="1:7" ht="11.45" customHeight="1" thickTop="1">
      <c r="A15" s="61"/>
      <c r="B15" s="62"/>
      <c r="C15" s="2"/>
      <c r="D15" s="62"/>
      <c r="G15" s="55"/>
    </row>
    <row r="16" spans="1:7" ht="15" customHeight="1">
      <c r="A16" s="60" t="s">
        <v>57</v>
      </c>
      <c r="B16" s="62"/>
      <c r="C16" s="54"/>
      <c r="D16" s="62"/>
    </row>
    <row r="17" spans="1:7" ht="11.45" customHeight="1">
      <c r="A17" s="61" t="s">
        <v>58</v>
      </c>
      <c r="B17" s="62"/>
      <c r="C17" s="54"/>
      <c r="D17" s="62"/>
      <c r="G17" s="84"/>
    </row>
    <row r="18" spans="1:7" ht="18.600000000000001" hidden="1" customHeight="1">
      <c r="A18" s="61" t="s">
        <v>59</v>
      </c>
      <c r="B18" s="65">
        <f>73050-28000-45050</f>
        <v>0</v>
      </c>
      <c r="C18" s="54"/>
      <c r="D18" s="65">
        <v>0</v>
      </c>
    </row>
    <row r="19" spans="1:7" ht="30">
      <c r="A19" s="61" t="s">
        <v>60</v>
      </c>
      <c r="B19" s="67">
        <v>13139</v>
      </c>
      <c r="C19" s="54"/>
      <c r="D19" s="67">
        <v>1879586</v>
      </c>
    </row>
    <row r="20" spans="1:7" ht="15">
      <c r="A20" s="68" t="s">
        <v>61</v>
      </c>
      <c r="B20" s="85">
        <f>SUM(B18:B19)</f>
        <v>13139</v>
      </c>
      <c r="C20" s="85"/>
      <c r="D20" s="85">
        <v>1879586</v>
      </c>
    </row>
    <row r="21" spans="1:7" ht="11.45" customHeight="1">
      <c r="A21" s="69"/>
      <c r="B21" s="70"/>
      <c r="D21" s="70"/>
      <c r="E21" s="57"/>
    </row>
    <row r="22" spans="1:7" ht="11.45" customHeight="1">
      <c r="A22" s="60" t="s">
        <v>62</v>
      </c>
      <c r="B22" s="62"/>
      <c r="D22" s="62"/>
    </row>
    <row r="23" spans="1:7" ht="15">
      <c r="A23" s="61" t="s">
        <v>123</v>
      </c>
      <c r="B23" s="71">
        <v>4897030</v>
      </c>
      <c r="D23" s="71">
        <v>4819736</v>
      </c>
    </row>
    <row r="24" spans="1:7" ht="15">
      <c r="A24" s="69"/>
      <c r="B24" s="92">
        <f>SUM(B23:B23)</f>
        <v>4897030</v>
      </c>
      <c r="D24" s="92">
        <v>4819736</v>
      </c>
    </row>
    <row r="25" spans="1:7" ht="14.45" customHeight="1">
      <c r="A25" s="61" t="s">
        <v>63</v>
      </c>
      <c r="B25" s="72">
        <f>'3.31.25 INCOME STMT'!B35</f>
        <v>151048.14000000001</v>
      </c>
      <c r="D25" s="93">
        <f>'3.31.25 INCOME STMT'!D35</f>
        <v>109897</v>
      </c>
      <c r="E25" s="58"/>
    </row>
    <row r="26" spans="1:7" ht="19.149999999999999" customHeight="1">
      <c r="A26" s="60" t="s">
        <v>64</v>
      </c>
      <c r="B26" s="73">
        <f>B24+B25</f>
        <v>5048078.1399999997</v>
      </c>
      <c r="C26" s="73"/>
      <c r="D26" s="73">
        <f>D24+D25</f>
        <v>4929633</v>
      </c>
    </row>
    <row r="27" spans="1:7" ht="18" customHeight="1">
      <c r="A27" s="69"/>
      <c r="B27" s="70"/>
      <c r="D27" s="70"/>
    </row>
    <row r="28" spans="1:7" ht="17.45" customHeight="1" thickBot="1">
      <c r="A28" s="60" t="s">
        <v>65</v>
      </c>
      <c r="B28" s="74">
        <f>B20+B26</f>
        <v>5061217.1399999997</v>
      </c>
      <c r="C28" s="95"/>
      <c r="D28" s="74">
        <f>D20+D26</f>
        <v>6809219</v>
      </c>
      <c r="E28" s="58"/>
    </row>
    <row r="29" spans="1:7" ht="11.45" customHeight="1" thickTop="1"/>
    <row r="32" spans="1:7" ht="11.45" customHeight="1">
      <c r="B32" s="58"/>
    </row>
    <row r="33" spans="2:4" ht="11.45" customHeight="1">
      <c r="B33" s="58"/>
    </row>
    <row r="34" spans="2:4" ht="11.45" customHeight="1">
      <c r="D34" s="58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31" sqref="F31"/>
    </sheetView>
  </sheetViews>
  <sheetFormatPr defaultColWidth="19.5703125" defaultRowHeight="12.6" customHeight="1"/>
  <cols>
    <col min="1" max="1" width="32.42578125" style="53" customWidth="1"/>
    <col min="2" max="2" width="16.7109375" style="76" customWidth="1"/>
    <col min="3" max="3" width="4.7109375" style="53" customWidth="1"/>
    <col min="4" max="16384" width="19.5703125" style="53"/>
  </cols>
  <sheetData>
    <row r="1" spans="1:6" ht="12.6" customHeight="1">
      <c r="A1" s="102" t="s">
        <v>0</v>
      </c>
      <c r="B1" s="102"/>
    </row>
    <row r="2" spans="1:6" ht="12.6" customHeight="1">
      <c r="A2" s="102" t="s">
        <v>1</v>
      </c>
      <c r="B2" s="102"/>
    </row>
    <row r="3" spans="1:6" ht="12.6" customHeight="1">
      <c r="A3" s="102" t="s">
        <v>2</v>
      </c>
      <c r="B3" s="102"/>
    </row>
    <row r="4" spans="1:6" ht="12.6" customHeight="1">
      <c r="A4" s="102" t="s">
        <v>160</v>
      </c>
      <c r="B4" s="102"/>
    </row>
    <row r="5" spans="1:6" ht="12.6" customHeight="1">
      <c r="A5" s="69"/>
      <c r="B5" s="77"/>
    </row>
    <row r="6" spans="1:6" ht="12.6" customHeight="1">
      <c r="A6" s="60" t="s">
        <v>3</v>
      </c>
      <c r="B6" s="78"/>
    </row>
    <row r="7" spans="1:6" ht="12.6" customHeight="1">
      <c r="A7" s="61" t="s">
        <v>4</v>
      </c>
      <c r="B7" s="86">
        <v>45747</v>
      </c>
      <c r="C7" s="87"/>
      <c r="D7" s="86">
        <v>45382</v>
      </c>
    </row>
    <row r="8" spans="1:6" ht="12.6" customHeight="1">
      <c r="A8" s="61" t="s">
        <v>5</v>
      </c>
      <c r="B8" s="96">
        <f>2051.5+2017.38+1989.17</f>
        <v>6058.05</v>
      </c>
      <c r="D8" s="78">
        <v>5999</v>
      </c>
    </row>
    <row r="9" spans="1:6" ht="12.6" customHeight="1">
      <c r="A9" s="61" t="s">
        <v>6</v>
      </c>
      <c r="B9" s="96">
        <f>3756.72+3591.59+3408.37</f>
        <v>10756.68</v>
      </c>
      <c r="D9" s="78">
        <v>8362</v>
      </c>
    </row>
    <row r="10" spans="1:6" ht="12.6" customHeight="1">
      <c r="A10" s="61" t="s">
        <v>124</v>
      </c>
      <c r="B10" s="96">
        <f>2654.23+2050.94+2035.21</f>
        <v>6740.38</v>
      </c>
      <c r="D10" s="78">
        <v>7812</v>
      </c>
    </row>
    <row r="11" spans="1:6" ht="12.6" customHeight="1">
      <c r="A11" s="61" t="s">
        <v>121</v>
      </c>
      <c r="B11" s="96">
        <f>1489.86+1309.53+1461.14</f>
        <v>4260.53</v>
      </c>
      <c r="D11" s="78">
        <v>5744</v>
      </c>
    </row>
    <row r="12" spans="1:6" ht="12.6" customHeight="1">
      <c r="A12" s="61" t="s">
        <v>7</v>
      </c>
      <c r="B12" s="78"/>
      <c r="D12" s="78"/>
    </row>
    <row r="13" spans="1:6" ht="12.6" customHeight="1">
      <c r="A13" s="61" t="s">
        <v>153</v>
      </c>
      <c r="B13" s="78"/>
      <c r="D13" s="78">
        <v>220870</v>
      </c>
      <c r="F13" s="94"/>
    </row>
    <row r="14" spans="1:6" ht="12.6" customHeight="1">
      <c r="A14" s="61" t="s">
        <v>154</v>
      </c>
      <c r="B14" s="78"/>
      <c r="D14" s="78">
        <v>0</v>
      </c>
    </row>
    <row r="15" spans="1:6" ht="12.6" customHeight="1">
      <c r="A15" s="61" t="s">
        <v>155</v>
      </c>
      <c r="B15" s="78">
        <v>18903</v>
      </c>
      <c r="D15" s="78">
        <v>0</v>
      </c>
    </row>
    <row r="16" spans="1:6" ht="12.6" customHeight="1">
      <c r="A16" s="61" t="s">
        <v>8</v>
      </c>
      <c r="B16" s="78">
        <v>150000</v>
      </c>
      <c r="D16" s="78">
        <v>0</v>
      </c>
    </row>
    <row r="17" spans="1:4" ht="12.6" customHeight="1">
      <c r="A17" s="61" t="s">
        <v>70</v>
      </c>
      <c r="B17" s="78"/>
      <c r="D17" s="78">
        <v>0</v>
      </c>
    </row>
    <row r="18" spans="1:4" ht="12.6" customHeight="1">
      <c r="A18" s="61" t="s">
        <v>9</v>
      </c>
      <c r="B18" s="79">
        <v>2638</v>
      </c>
      <c r="D18" s="79">
        <v>8621</v>
      </c>
    </row>
    <row r="19" spans="1:4" ht="12.6" customHeight="1">
      <c r="A19" s="60" t="s">
        <v>10</v>
      </c>
      <c r="B19" s="80">
        <f>SUM(B8:B18)</f>
        <v>199356.64</v>
      </c>
      <c r="D19" s="80">
        <v>257409</v>
      </c>
    </row>
    <row r="20" spans="1:4" ht="12.6" customHeight="1">
      <c r="A20" s="61"/>
      <c r="B20" s="78"/>
      <c r="D20" s="78"/>
    </row>
    <row r="21" spans="1:4" ht="12.6" customHeight="1">
      <c r="A21" s="60" t="s">
        <v>11</v>
      </c>
      <c r="B21" s="78"/>
      <c r="D21" s="78"/>
    </row>
    <row r="22" spans="1:4" ht="12.6" customHeight="1">
      <c r="A22" s="69" t="s">
        <v>12</v>
      </c>
      <c r="B22" s="81">
        <v>0</v>
      </c>
      <c r="D22" s="81">
        <v>0</v>
      </c>
    </row>
    <row r="23" spans="1:4" ht="12.6" hidden="1" customHeight="1">
      <c r="A23" s="69" t="s">
        <v>72</v>
      </c>
      <c r="B23" s="81">
        <v>0</v>
      </c>
      <c r="D23" s="81">
        <v>0</v>
      </c>
    </row>
    <row r="24" spans="1:4" ht="12.6" customHeight="1">
      <c r="A24" s="61" t="s">
        <v>13</v>
      </c>
      <c r="B24" s="81"/>
      <c r="D24" s="81"/>
    </row>
    <row r="25" spans="1:4" ht="12.6" customHeight="1">
      <c r="A25" s="69" t="s">
        <v>75</v>
      </c>
      <c r="B25" s="81">
        <v>28672</v>
      </c>
      <c r="D25" s="81">
        <v>56852</v>
      </c>
    </row>
    <row r="26" spans="1:4" ht="12.6" customHeight="1">
      <c r="A26" s="69" t="s">
        <v>76</v>
      </c>
      <c r="B26" s="81">
        <v>3819</v>
      </c>
      <c r="D26" s="81">
        <v>2645</v>
      </c>
    </row>
    <row r="27" spans="1:4" ht="12.6" customHeight="1">
      <c r="A27" s="69" t="s">
        <v>77</v>
      </c>
      <c r="B27" s="81"/>
      <c r="D27" s="81">
        <v>79751</v>
      </c>
    </row>
    <row r="28" spans="1:4" ht="12.6" customHeight="1">
      <c r="A28" s="69" t="s">
        <v>120</v>
      </c>
      <c r="B28" s="81">
        <v>167</v>
      </c>
      <c r="D28" s="81">
        <v>865</v>
      </c>
    </row>
    <row r="29" spans="1:4" ht="12.6" customHeight="1">
      <c r="A29" s="69" t="s">
        <v>78</v>
      </c>
      <c r="B29" s="81">
        <v>1456</v>
      </c>
      <c r="D29" s="81">
        <v>1122</v>
      </c>
    </row>
    <row r="30" spans="1:4" ht="12.6" customHeight="1">
      <c r="A30" s="69" t="s">
        <v>125</v>
      </c>
      <c r="B30" s="81"/>
      <c r="D30" s="81">
        <v>0</v>
      </c>
    </row>
    <row r="31" spans="1:4" ht="12.6" customHeight="1">
      <c r="A31" s="69" t="s">
        <v>79</v>
      </c>
      <c r="B31" s="81">
        <v>14194.5</v>
      </c>
      <c r="D31" s="81">
        <v>6278.5</v>
      </c>
    </row>
    <row r="32" spans="1:4" ht="12.6" customHeight="1">
      <c r="A32" s="69" t="s">
        <v>158</v>
      </c>
      <c r="B32" s="82">
        <v>0</v>
      </c>
      <c r="D32" s="82">
        <v>0</v>
      </c>
    </row>
    <row r="33" spans="1:6" ht="12.6" customHeight="1">
      <c r="A33" s="60" t="s">
        <v>14</v>
      </c>
      <c r="B33" s="80">
        <f>SUM(B22:B32)</f>
        <v>48308.5</v>
      </c>
      <c r="D33" s="80">
        <v>147512</v>
      </c>
      <c r="F33" s="94"/>
    </row>
    <row r="34" spans="1:6" ht="12.6" customHeight="1">
      <c r="A34" s="61"/>
      <c r="B34" s="78"/>
      <c r="D34" s="78"/>
    </row>
    <row r="35" spans="1:6" ht="18" customHeight="1" thickBot="1">
      <c r="A35" s="60" t="s">
        <v>15</v>
      </c>
      <c r="B35" s="83">
        <f>B19-B33</f>
        <v>151048.14000000001</v>
      </c>
      <c r="C35" s="91"/>
      <c r="D35" s="83">
        <v>109897</v>
      </c>
    </row>
    <row r="36" spans="1:6" ht="12.6" customHeight="1" thickTop="1"/>
    <row r="43" spans="1:6" ht="12.6" customHeight="1">
      <c r="B43" s="75"/>
    </row>
  </sheetData>
  <mergeCells count="4">
    <mergeCell ref="A1:B1"/>
    <mergeCell ref="A2:B2"/>
    <mergeCell ref="A3:B3"/>
    <mergeCell ref="A4:B4"/>
  </mergeCells>
  <phoneticPr fontId="1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2201-9BE0-403F-AE15-1BFB9B149081}">
  <dimension ref="A1:E18"/>
  <sheetViews>
    <sheetView topLeftCell="A7" workbookViewId="0">
      <selection activeCell="J14" sqref="J14"/>
    </sheetView>
  </sheetViews>
  <sheetFormatPr defaultRowHeight="15"/>
  <sheetData>
    <row r="1" spans="1:5">
      <c r="B1">
        <v>18669.759999999998</v>
      </c>
      <c r="C1" t="s">
        <v>135</v>
      </c>
    </row>
    <row r="3" spans="1:5">
      <c r="A3">
        <v>55664.29</v>
      </c>
      <c r="B3">
        <v>55664.29</v>
      </c>
      <c r="C3" t="s">
        <v>136</v>
      </c>
    </row>
    <row r="4" spans="1:5">
      <c r="A4">
        <v>24454.02</v>
      </c>
      <c r="B4">
        <v>24454.02</v>
      </c>
      <c r="C4" t="s">
        <v>137</v>
      </c>
    </row>
    <row r="5" spans="1:5">
      <c r="A5">
        <v>126271.18</v>
      </c>
      <c r="B5">
        <v>76550.23</v>
      </c>
      <c r="C5" t="s">
        <v>138</v>
      </c>
      <c r="E5">
        <v>49720.95</v>
      </c>
    </row>
    <row r="6" spans="1:5">
      <c r="B6">
        <v>310497.53999999998</v>
      </c>
      <c r="C6" t="s">
        <v>139</v>
      </c>
    </row>
    <row r="7" spans="1:5">
      <c r="B7">
        <v>22102.37</v>
      </c>
      <c r="C7" t="s">
        <v>140</v>
      </c>
    </row>
    <row r="8" spans="1:5">
      <c r="B8">
        <v>72</v>
      </c>
      <c r="C8" t="s">
        <v>141</v>
      </c>
    </row>
    <row r="10" spans="1:5">
      <c r="B10">
        <v>508010.20999999996</v>
      </c>
      <c r="D10">
        <v>508010.20999999996</v>
      </c>
      <c r="E10">
        <v>-452762.32000000012</v>
      </c>
    </row>
    <row r="13" spans="1:5">
      <c r="B13">
        <v>452762.32000000012</v>
      </c>
      <c r="E13">
        <v>-502483.27000000014</v>
      </c>
    </row>
    <row r="14" spans="1:5">
      <c r="C14">
        <v>7213.21</v>
      </c>
    </row>
    <row r="18" spans="2:3">
      <c r="B18">
        <v>459975.53000000014</v>
      </c>
      <c r="C18">
        <v>1728.15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590A-43D9-494C-9D54-3F9B6432E1CA}">
  <dimension ref="A1:F176"/>
  <sheetViews>
    <sheetView topLeftCell="A144" workbookViewId="0">
      <selection activeCell="H15" sqref="H15"/>
    </sheetView>
  </sheetViews>
  <sheetFormatPr defaultColWidth="8.85546875" defaultRowHeight="10.5"/>
  <cols>
    <col min="1" max="1" width="8.85546875" style="37"/>
    <col min="2" max="2" width="8.85546875" style="45"/>
    <col min="3" max="3" width="8.85546875" style="37"/>
    <col min="4" max="16384" width="8.85546875" style="23"/>
  </cols>
  <sheetData>
    <row r="1" spans="1:6">
      <c r="A1" s="51" t="s">
        <v>142</v>
      </c>
    </row>
    <row r="3" spans="1:6" ht="12.75">
      <c r="B3" s="38" t="s">
        <v>81</v>
      </c>
    </row>
    <row r="4" spans="1:6" ht="11.25">
      <c r="A4" s="39" t="s">
        <v>82</v>
      </c>
      <c r="B4" s="40"/>
      <c r="C4" s="39"/>
      <c r="D4" s="29"/>
    </row>
    <row r="5" spans="1:6" ht="13.5">
      <c r="A5" s="39" t="s">
        <v>83</v>
      </c>
      <c r="B5" s="41">
        <v>72075.039999999994</v>
      </c>
      <c r="C5" s="39" t="s">
        <v>84</v>
      </c>
      <c r="D5" s="29"/>
    </row>
    <row r="6" spans="1:6" ht="13.5">
      <c r="A6" s="39" t="s">
        <v>85</v>
      </c>
      <c r="B6" s="41">
        <v>72075.039999999994</v>
      </c>
      <c r="C6" s="39"/>
      <c r="D6" s="29"/>
    </row>
    <row r="7" spans="1:6" ht="11.25">
      <c r="A7" s="39"/>
      <c r="B7" s="40"/>
      <c r="C7" s="39"/>
      <c r="D7" s="29"/>
    </row>
    <row r="8" spans="1:6" ht="11.25">
      <c r="A8" s="39" t="s">
        <v>86</v>
      </c>
      <c r="B8" s="40"/>
      <c r="C8" s="39"/>
      <c r="D8" s="29"/>
    </row>
    <row r="9" spans="1:6" ht="11.25">
      <c r="A9" s="39" t="s">
        <v>88</v>
      </c>
      <c r="B9" s="40"/>
      <c r="C9" s="39"/>
      <c r="D9" s="29"/>
    </row>
    <row r="10" spans="1:6" ht="13.5">
      <c r="A10" s="39" t="s">
        <v>89</v>
      </c>
      <c r="B10" s="41">
        <v>49916.75</v>
      </c>
      <c r="C10" s="39" t="s">
        <v>90</v>
      </c>
      <c r="D10" s="29"/>
    </row>
    <row r="11" spans="1:6" ht="11.25">
      <c r="A11" s="39" t="s">
        <v>91</v>
      </c>
      <c r="B11" s="40">
        <v>49916.75</v>
      </c>
      <c r="C11" s="39"/>
      <c r="D11" s="29"/>
    </row>
    <row r="12" spans="1:6" ht="11.25">
      <c r="A12" s="39" t="s">
        <v>92</v>
      </c>
      <c r="B12" s="40"/>
      <c r="C12" s="39"/>
      <c r="D12" s="29"/>
    </row>
    <row r="13" spans="1:6" ht="11.25">
      <c r="A13" s="39" t="s">
        <v>143</v>
      </c>
      <c r="B13" s="40">
        <v>6500</v>
      </c>
      <c r="C13" s="39" t="s">
        <v>144</v>
      </c>
      <c r="D13" s="29"/>
    </row>
    <row r="14" spans="1:6" ht="11.25">
      <c r="A14" s="39" t="s">
        <v>126</v>
      </c>
      <c r="B14" s="40">
        <v>1721.12</v>
      </c>
      <c r="C14" s="39" t="s">
        <v>127</v>
      </c>
      <c r="D14" s="29"/>
    </row>
    <row r="15" spans="1:6" ht="11.25">
      <c r="A15" s="39" t="s">
        <v>97</v>
      </c>
      <c r="B15" s="40">
        <v>245.57</v>
      </c>
      <c r="C15" s="39" t="s">
        <v>98</v>
      </c>
      <c r="D15" s="29"/>
      <c r="F15" s="23">
        <v>563258</v>
      </c>
    </row>
    <row r="16" spans="1:6" ht="11.25">
      <c r="A16" s="39" t="s">
        <v>131</v>
      </c>
      <c r="B16" s="40">
        <v>42.99</v>
      </c>
      <c r="C16" s="39" t="s">
        <v>132</v>
      </c>
      <c r="D16" s="29"/>
    </row>
    <row r="17" spans="1:4" ht="11.25">
      <c r="A17" s="39" t="s">
        <v>99</v>
      </c>
      <c r="B17" s="40">
        <v>1535.4</v>
      </c>
      <c r="C17" s="39" t="s">
        <v>100</v>
      </c>
      <c r="D17" s="29"/>
    </row>
    <row r="18" spans="1:4" ht="11.25">
      <c r="A18" s="39" t="s">
        <v>133</v>
      </c>
      <c r="B18" s="40">
        <v>550</v>
      </c>
      <c r="C18" s="39" t="s">
        <v>134</v>
      </c>
      <c r="D18" s="29"/>
    </row>
    <row r="19" spans="1:4" ht="11.25">
      <c r="A19" s="39" t="s">
        <v>103</v>
      </c>
      <c r="B19" s="40">
        <v>1169.8399999999999</v>
      </c>
      <c r="C19" s="39" t="s">
        <v>104</v>
      </c>
      <c r="D19" s="29"/>
    </row>
    <row r="20" spans="1:4" ht="11.25">
      <c r="A20" s="39" t="s">
        <v>101</v>
      </c>
      <c r="B20" s="40">
        <v>10356.44</v>
      </c>
      <c r="C20" s="39" t="s">
        <v>102</v>
      </c>
      <c r="D20" s="29"/>
    </row>
    <row r="21" spans="1:4" ht="11.25">
      <c r="A21" s="39" t="s">
        <v>105</v>
      </c>
      <c r="B21" s="40">
        <v>12994.11</v>
      </c>
      <c r="C21" s="39" t="s">
        <v>106</v>
      </c>
      <c r="D21" s="29"/>
    </row>
    <row r="22" spans="1:4" ht="13.5">
      <c r="A22" s="39" t="s">
        <v>109</v>
      </c>
      <c r="B22" s="41">
        <v>6721.75</v>
      </c>
      <c r="C22" s="39" t="s">
        <v>110</v>
      </c>
      <c r="D22" s="29"/>
    </row>
    <row r="23" spans="1:4" ht="11.25">
      <c r="A23" s="39" t="s">
        <v>111</v>
      </c>
      <c r="B23" s="40">
        <v>41837.22</v>
      </c>
      <c r="C23" s="39"/>
      <c r="D23" s="29"/>
    </row>
    <row r="24" spans="1:4" ht="11.25">
      <c r="A24" s="39" t="s">
        <v>112</v>
      </c>
      <c r="B24" s="40"/>
      <c r="C24" s="39"/>
      <c r="D24" s="29"/>
    </row>
    <row r="25" spans="1:4" ht="11.25">
      <c r="A25" s="39" t="s">
        <v>113</v>
      </c>
      <c r="B25" s="40">
        <v>23216.28</v>
      </c>
      <c r="C25" s="39" t="s">
        <v>114</v>
      </c>
      <c r="D25" s="29"/>
    </row>
    <row r="26" spans="1:4" ht="13.5">
      <c r="A26" s="39" t="s">
        <v>115</v>
      </c>
      <c r="B26" s="41">
        <v>12769.08</v>
      </c>
      <c r="C26" s="39" t="s">
        <v>116</v>
      </c>
      <c r="D26" s="29"/>
    </row>
    <row r="27" spans="1:4" ht="13.5">
      <c r="A27" s="39" t="s">
        <v>117</v>
      </c>
      <c r="B27" s="41">
        <v>35985.360000000001</v>
      </c>
      <c r="C27" s="39"/>
      <c r="D27" s="29"/>
    </row>
    <row r="28" spans="1:4" ht="13.5">
      <c r="A28" s="39" t="s">
        <v>118</v>
      </c>
      <c r="B28" s="41">
        <v>127739.33</v>
      </c>
      <c r="D28" s="31">
        <f>B28-B5</f>
        <v>55664.290000000008</v>
      </c>
    </row>
    <row r="30" spans="1:4">
      <c r="A30" s="48" t="s">
        <v>145</v>
      </c>
    </row>
    <row r="32" spans="1:4" ht="12.75">
      <c r="B32" s="38" t="s">
        <v>81</v>
      </c>
    </row>
    <row r="33" spans="1:4" ht="11.25">
      <c r="A33" s="39" t="s">
        <v>82</v>
      </c>
      <c r="B33" s="40"/>
      <c r="C33" s="39"/>
      <c r="D33" s="29"/>
    </row>
    <row r="34" spans="1:4" ht="13.5">
      <c r="A34" s="39" t="s">
        <v>83</v>
      </c>
      <c r="B34" s="41">
        <v>28104.07</v>
      </c>
      <c r="C34" s="39" t="s">
        <v>84</v>
      </c>
      <c r="D34" s="29"/>
    </row>
    <row r="35" spans="1:4" ht="13.5">
      <c r="A35" s="39" t="s">
        <v>85</v>
      </c>
      <c r="B35" s="41">
        <v>28104.07</v>
      </c>
      <c r="C35" s="39"/>
      <c r="D35" s="29"/>
    </row>
    <row r="36" spans="1:4" ht="11.25">
      <c r="A36" s="39"/>
      <c r="B36" s="40"/>
      <c r="C36" s="39"/>
      <c r="D36" s="29"/>
    </row>
    <row r="37" spans="1:4" ht="11.25">
      <c r="A37" s="39" t="s">
        <v>86</v>
      </c>
      <c r="B37" s="40"/>
      <c r="C37" s="39"/>
      <c r="D37" s="29"/>
    </row>
    <row r="38" spans="1:4" ht="11.25">
      <c r="A38" s="39" t="s">
        <v>88</v>
      </c>
      <c r="B38" s="40"/>
      <c r="C38" s="39"/>
      <c r="D38" s="29"/>
    </row>
    <row r="39" spans="1:4" ht="13.5">
      <c r="A39" s="39" t="s">
        <v>89</v>
      </c>
      <c r="B39" s="41">
        <v>27226.57</v>
      </c>
      <c r="C39" s="39" t="s">
        <v>90</v>
      </c>
      <c r="D39" s="29"/>
    </row>
    <row r="40" spans="1:4" ht="11.25">
      <c r="A40" s="39" t="s">
        <v>91</v>
      </c>
      <c r="B40" s="40">
        <v>27226.57</v>
      </c>
      <c r="C40" s="39"/>
      <c r="D40" s="29"/>
    </row>
    <row r="41" spans="1:4" ht="11.25">
      <c r="A41" s="39" t="s">
        <v>92</v>
      </c>
      <c r="B41" s="40"/>
      <c r="C41" s="39"/>
      <c r="D41" s="29"/>
    </row>
    <row r="42" spans="1:4" ht="11.25">
      <c r="A42" s="39" t="s">
        <v>101</v>
      </c>
      <c r="B42" s="40">
        <v>2801.67</v>
      </c>
      <c r="C42" s="39" t="s">
        <v>102</v>
      </c>
      <c r="D42" s="29"/>
    </row>
    <row r="43" spans="1:4" ht="11.25">
      <c r="A43" s="39" t="s">
        <v>105</v>
      </c>
      <c r="B43" s="40">
        <v>3499.51</v>
      </c>
      <c r="C43" s="39" t="s">
        <v>106</v>
      </c>
      <c r="D43" s="29"/>
    </row>
    <row r="44" spans="1:4" ht="13.5">
      <c r="A44" s="39" t="s">
        <v>109</v>
      </c>
      <c r="B44" s="41">
        <v>1795.92</v>
      </c>
      <c r="C44" s="39" t="s">
        <v>110</v>
      </c>
      <c r="D44" s="29"/>
    </row>
    <row r="45" spans="1:4" ht="11.25">
      <c r="A45" s="39" t="s">
        <v>111</v>
      </c>
      <c r="B45" s="40">
        <v>8097.1</v>
      </c>
      <c r="C45" s="39"/>
      <c r="D45" s="29"/>
    </row>
    <row r="46" spans="1:4" ht="11.25">
      <c r="A46" s="39" t="s">
        <v>112</v>
      </c>
      <c r="B46" s="40"/>
      <c r="C46" s="39"/>
      <c r="D46" s="29"/>
    </row>
    <row r="47" spans="1:4" ht="11.25">
      <c r="A47" s="39" t="s">
        <v>113</v>
      </c>
      <c r="B47" s="40">
        <v>12663.07</v>
      </c>
      <c r="C47" s="39" t="s">
        <v>114</v>
      </c>
      <c r="D47" s="29"/>
    </row>
    <row r="48" spans="1:4" ht="13.5">
      <c r="A48" s="39" t="s">
        <v>115</v>
      </c>
      <c r="B48" s="41">
        <v>4571.3500000000004</v>
      </c>
      <c r="C48" s="39" t="s">
        <v>116</v>
      </c>
      <c r="D48" s="29"/>
    </row>
    <row r="49" spans="1:4" ht="13.5">
      <c r="A49" s="39" t="s">
        <v>117</v>
      </c>
      <c r="B49" s="41">
        <v>17234.419999999998</v>
      </c>
      <c r="C49" s="39"/>
      <c r="D49" s="29"/>
    </row>
    <row r="50" spans="1:4" ht="13.5">
      <c r="A50" s="39" t="s">
        <v>118</v>
      </c>
      <c r="B50" s="41">
        <v>52558.09</v>
      </c>
      <c r="D50" s="31">
        <f>B50-B35</f>
        <v>24454.019999999997</v>
      </c>
    </row>
    <row r="52" spans="1:4">
      <c r="A52" s="48" t="s">
        <v>146</v>
      </c>
    </row>
    <row r="54" spans="1:4" ht="12.75">
      <c r="B54" s="38" t="s">
        <v>81</v>
      </c>
    </row>
    <row r="55" spans="1:4" ht="11.25">
      <c r="A55" s="39" t="s">
        <v>82</v>
      </c>
      <c r="B55" s="40"/>
      <c r="C55" s="39"/>
      <c r="D55" s="29"/>
    </row>
    <row r="56" spans="1:4" ht="13.5">
      <c r="A56" s="39" t="s">
        <v>83</v>
      </c>
      <c r="B56" s="41">
        <v>0.02</v>
      </c>
      <c r="C56" s="39" t="s">
        <v>84</v>
      </c>
      <c r="D56" s="29"/>
    </row>
    <row r="57" spans="1:4" ht="13.5">
      <c r="A57" s="39" t="s">
        <v>85</v>
      </c>
      <c r="B57" s="41">
        <v>0.02</v>
      </c>
    </row>
    <row r="59" spans="1:4">
      <c r="A59" s="48" t="s">
        <v>147</v>
      </c>
    </row>
    <row r="61" spans="1:4" ht="12.75">
      <c r="B61" s="38" t="s">
        <v>81</v>
      </c>
    </row>
    <row r="62" spans="1:4" ht="11.25">
      <c r="A62" s="39" t="s">
        <v>82</v>
      </c>
      <c r="B62" s="40"/>
      <c r="C62" s="39"/>
      <c r="D62" s="29"/>
    </row>
    <row r="63" spans="1:4" ht="13.5">
      <c r="A63" s="39" t="s">
        <v>83</v>
      </c>
      <c r="B63" s="41">
        <v>43699.9</v>
      </c>
      <c r="C63" s="39" t="s">
        <v>84</v>
      </c>
      <c r="D63" s="29"/>
    </row>
    <row r="64" spans="1:4" ht="13.5">
      <c r="A64" s="39" t="s">
        <v>85</v>
      </c>
      <c r="B64" s="41">
        <v>43699.9</v>
      </c>
      <c r="C64" s="39"/>
      <c r="D64" s="29"/>
    </row>
    <row r="65" spans="1:4" ht="11.25">
      <c r="A65" s="39"/>
      <c r="B65" s="40"/>
      <c r="C65" s="39"/>
      <c r="D65" s="29"/>
    </row>
    <row r="66" spans="1:4" ht="11.25">
      <c r="A66" s="39" t="s">
        <v>86</v>
      </c>
      <c r="B66" s="40"/>
      <c r="C66" s="39"/>
      <c r="D66" s="29"/>
    </row>
    <row r="67" spans="1:4" ht="11.25">
      <c r="A67" s="39" t="s">
        <v>88</v>
      </c>
      <c r="B67" s="40"/>
      <c r="C67" s="39"/>
      <c r="D67" s="29"/>
    </row>
    <row r="68" spans="1:4" ht="13.5">
      <c r="A68" s="39" t="s">
        <v>89</v>
      </c>
      <c r="B68" s="41">
        <v>20081.12</v>
      </c>
      <c r="C68" s="39" t="s">
        <v>90</v>
      </c>
      <c r="D68" s="29"/>
    </row>
    <row r="69" spans="1:4" ht="11.25">
      <c r="A69" s="39" t="s">
        <v>91</v>
      </c>
      <c r="B69" s="40">
        <v>20081.12</v>
      </c>
      <c r="C69" s="39"/>
      <c r="D69" s="29"/>
    </row>
    <row r="70" spans="1:4" ht="11.25">
      <c r="A70" s="39" t="s">
        <v>92</v>
      </c>
      <c r="B70" s="40"/>
      <c r="C70" s="39"/>
      <c r="D70" s="29"/>
    </row>
    <row r="71" spans="1:4" ht="11.25">
      <c r="A71" s="39" t="s">
        <v>97</v>
      </c>
      <c r="B71" s="40">
        <v>29.88</v>
      </c>
      <c r="C71" s="39" t="s">
        <v>98</v>
      </c>
      <c r="D71" s="29"/>
    </row>
    <row r="72" spans="1:4" ht="11.25">
      <c r="A72" s="39" t="s">
        <v>99</v>
      </c>
      <c r="B72" s="40">
        <v>149.6</v>
      </c>
      <c r="C72" s="39" t="s">
        <v>100</v>
      </c>
      <c r="D72" s="29"/>
    </row>
    <row r="73" spans="1:4" ht="11.25">
      <c r="A73" s="39" t="s">
        <v>101</v>
      </c>
      <c r="B73" s="40">
        <v>3784.85</v>
      </c>
      <c r="C73" s="39" t="s">
        <v>102</v>
      </c>
      <c r="D73" s="29"/>
    </row>
    <row r="74" spans="1:4" ht="11.25">
      <c r="A74" s="39" t="s">
        <v>105</v>
      </c>
      <c r="B74" s="40">
        <v>4585.3599999999997</v>
      </c>
      <c r="C74" s="39" t="s">
        <v>106</v>
      </c>
      <c r="D74" s="29"/>
    </row>
    <row r="75" spans="1:4" ht="13.5">
      <c r="A75" s="39" t="s">
        <v>109</v>
      </c>
      <c r="B75" s="41">
        <v>2357.73</v>
      </c>
      <c r="C75" s="39" t="s">
        <v>110</v>
      </c>
      <c r="D75" s="29"/>
    </row>
    <row r="76" spans="1:4" ht="11.25">
      <c r="A76" s="39" t="s">
        <v>111</v>
      </c>
      <c r="B76" s="40">
        <v>10907.42</v>
      </c>
      <c r="C76" s="39"/>
      <c r="D76" s="29"/>
    </row>
    <row r="77" spans="1:4" ht="11.25">
      <c r="A77" s="39" t="s">
        <v>112</v>
      </c>
      <c r="B77" s="40"/>
      <c r="C77" s="39"/>
      <c r="D77" s="29"/>
    </row>
    <row r="78" spans="1:4" ht="11.25">
      <c r="A78" s="39" t="s">
        <v>113</v>
      </c>
      <c r="B78" s="40">
        <v>9339.73</v>
      </c>
      <c r="C78" s="39" t="s">
        <v>114</v>
      </c>
      <c r="D78" s="29"/>
    </row>
    <row r="79" spans="1:4" ht="13.5">
      <c r="A79" s="39" t="s">
        <v>115</v>
      </c>
      <c r="B79" s="41">
        <v>3371.63</v>
      </c>
      <c r="C79" s="39" t="s">
        <v>116</v>
      </c>
      <c r="D79" s="29"/>
    </row>
    <row r="80" spans="1:4" ht="13.5">
      <c r="A80" s="39" t="s">
        <v>117</v>
      </c>
      <c r="B80" s="41">
        <v>12711.36</v>
      </c>
      <c r="C80" s="39"/>
      <c r="D80" s="29"/>
    </row>
    <row r="81" spans="1:5" ht="13.5">
      <c r="A81" s="39" t="s">
        <v>118</v>
      </c>
      <c r="B81" s="41">
        <v>43699.9</v>
      </c>
      <c r="D81" s="31">
        <f>B81-B64</f>
        <v>0</v>
      </c>
    </row>
    <row r="83" spans="1:5">
      <c r="A83" s="48" t="s">
        <v>148</v>
      </c>
    </row>
    <row r="85" spans="1:5" ht="12.75">
      <c r="B85" s="38" t="s">
        <v>81</v>
      </c>
    </row>
    <row r="86" spans="1:5" ht="11.25">
      <c r="A86" s="39" t="s">
        <v>82</v>
      </c>
      <c r="B86" s="40"/>
      <c r="C86" s="39"/>
      <c r="D86" s="29"/>
      <c r="E86" s="46">
        <v>600129.84</v>
      </c>
    </row>
    <row r="87" spans="1:5" ht="13.5">
      <c r="A87" s="39" t="s">
        <v>83</v>
      </c>
      <c r="B87" s="41">
        <v>523579.61</v>
      </c>
      <c r="C87" s="39" t="s">
        <v>84</v>
      </c>
      <c r="D87" s="29"/>
    </row>
    <row r="88" spans="1:5" ht="13.5">
      <c r="A88" s="39" t="s">
        <v>85</v>
      </c>
      <c r="B88" s="41">
        <v>523579.61</v>
      </c>
      <c r="C88" s="39"/>
      <c r="D88" s="29"/>
    </row>
    <row r="89" spans="1:5" ht="11.25">
      <c r="A89" s="39"/>
      <c r="B89" s="40"/>
      <c r="C89" s="39"/>
      <c r="D89" s="29"/>
    </row>
    <row r="90" spans="1:5" ht="11.25">
      <c r="A90" s="39" t="s">
        <v>86</v>
      </c>
      <c r="B90" s="40"/>
      <c r="C90" s="39"/>
      <c r="D90" s="29"/>
    </row>
    <row r="91" spans="1:5" ht="11.25">
      <c r="A91" s="39" t="s">
        <v>88</v>
      </c>
      <c r="B91" s="40"/>
      <c r="C91" s="39"/>
      <c r="D91" s="29"/>
      <c r="E91" s="46">
        <f>E86-B88</f>
        <v>76550.229999999981</v>
      </c>
    </row>
    <row r="92" spans="1:5" ht="13.5">
      <c r="A92" s="39" t="s">
        <v>89</v>
      </c>
      <c r="B92" s="41">
        <v>55238.99</v>
      </c>
      <c r="C92" s="39" t="s">
        <v>90</v>
      </c>
      <c r="D92" s="29"/>
    </row>
    <row r="93" spans="1:5" ht="11.25">
      <c r="A93" s="39" t="s">
        <v>91</v>
      </c>
      <c r="B93" s="40">
        <v>55238.99</v>
      </c>
      <c r="C93" s="39"/>
      <c r="D93" s="29"/>
    </row>
    <row r="94" spans="1:5" ht="11.25">
      <c r="A94" s="39" t="s">
        <v>92</v>
      </c>
      <c r="B94" s="40"/>
      <c r="C94" s="39"/>
      <c r="D94" s="29"/>
    </row>
    <row r="95" spans="1:5" ht="11.25">
      <c r="A95" s="39" t="s">
        <v>107</v>
      </c>
      <c r="B95" s="40">
        <v>536500</v>
      </c>
      <c r="C95" s="39" t="s">
        <v>108</v>
      </c>
      <c r="D95" s="29"/>
    </row>
    <row r="96" spans="1:5" ht="11.25">
      <c r="A96" s="39" t="s">
        <v>101</v>
      </c>
      <c r="B96" s="40">
        <v>8042.86</v>
      </c>
      <c r="C96" s="39" t="s">
        <v>102</v>
      </c>
      <c r="D96" s="29"/>
    </row>
    <row r="97" spans="1:4" ht="11.25">
      <c r="A97" s="39" t="s">
        <v>105</v>
      </c>
      <c r="B97" s="40">
        <v>9981.17</v>
      </c>
      <c r="C97" s="39" t="s">
        <v>106</v>
      </c>
      <c r="D97" s="29"/>
    </row>
    <row r="98" spans="1:4" ht="13.5">
      <c r="A98" s="39" t="s">
        <v>109</v>
      </c>
      <c r="B98" s="41">
        <v>5121.43</v>
      </c>
      <c r="C98" s="39" t="s">
        <v>110</v>
      </c>
      <c r="D98" s="29"/>
    </row>
    <row r="99" spans="1:4" ht="11.25">
      <c r="A99" s="39" t="s">
        <v>111</v>
      </c>
      <c r="B99" s="40">
        <v>559645.46</v>
      </c>
      <c r="C99" s="39"/>
      <c r="D99" s="29"/>
    </row>
    <row r="100" spans="1:4" ht="11.25">
      <c r="A100" s="39" t="s">
        <v>112</v>
      </c>
      <c r="B100" s="40"/>
      <c r="C100" s="39"/>
      <c r="D100" s="29"/>
    </row>
    <row r="101" spans="1:4" ht="11.25">
      <c r="A101" s="39" t="s">
        <v>113</v>
      </c>
      <c r="B101" s="40">
        <v>25691.67</v>
      </c>
      <c r="C101" s="39" t="s">
        <v>114</v>
      </c>
      <c r="D101" s="29"/>
    </row>
    <row r="102" spans="1:4" ht="13.5">
      <c r="A102" s="39" t="s">
        <v>115</v>
      </c>
      <c r="B102" s="41">
        <v>9274.67</v>
      </c>
      <c r="C102" s="39" t="s">
        <v>116</v>
      </c>
      <c r="D102" s="29"/>
    </row>
    <row r="103" spans="1:4" ht="13.5">
      <c r="A103" s="39" t="s">
        <v>117</v>
      </c>
      <c r="B103" s="41">
        <v>34966.339999999997</v>
      </c>
      <c r="C103" s="39"/>
      <c r="D103" s="29"/>
    </row>
    <row r="104" spans="1:4" ht="13.5">
      <c r="A104" s="39" t="s">
        <v>118</v>
      </c>
      <c r="B104" s="41">
        <v>649850.79</v>
      </c>
      <c r="D104" s="31">
        <f>B104-B88</f>
        <v>126271.18000000005</v>
      </c>
    </row>
    <row r="106" spans="1:4">
      <c r="A106" s="48" t="s">
        <v>149</v>
      </c>
    </row>
    <row r="108" spans="1:4" ht="12.75">
      <c r="B108" s="38" t="s">
        <v>81</v>
      </c>
    </row>
    <row r="109" spans="1:4" ht="11.25">
      <c r="A109" s="39" t="s">
        <v>82</v>
      </c>
      <c r="B109" s="40"/>
      <c r="C109" s="39"/>
      <c r="D109" s="29"/>
    </row>
    <row r="110" spans="1:4" ht="13.5">
      <c r="A110" s="39" t="s">
        <v>83</v>
      </c>
      <c r="B110" s="41">
        <v>1180067.05</v>
      </c>
      <c r="C110" s="39" t="s">
        <v>84</v>
      </c>
      <c r="D110" s="29"/>
    </row>
    <row r="111" spans="1:4" ht="13.5">
      <c r="A111" s="39" t="s">
        <v>85</v>
      </c>
      <c r="B111" s="41">
        <v>1180067.05</v>
      </c>
      <c r="C111" s="39"/>
      <c r="D111" s="29"/>
    </row>
    <row r="112" spans="1:4" ht="11.25">
      <c r="A112" s="39"/>
      <c r="B112" s="40"/>
      <c r="C112" s="39"/>
      <c r="D112" s="29"/>
    </row>
    <row r="113" spans="1:4" ht="11.25">
      <c r="A113" s="39" t="s">
        <v>86</v>
      </c>
      <c r="B113" s="40"/>
      <c r="C113" s="39"/>
      <c r="D113" s="29"/>
    </row>
    <row r="114" spans="1:4" ht="11.25">
      <c r="A114" s="39" t="s">
        <v>88</v>
      </c>
      <c r="B114" s="40"/>
      <c r="C114" s="39"/>
      <c r="D114" s="29"/>
    </row>
    <row r="115" spans="1:4" ht="13.5">
      <c r="A115" s="39" t="s">
        <v>89</v>
      </c>
      <c r="B115" s="41">
        <v>23274.46</v>
      </c>
      <c r="C115" s="39" t="s">
        <v>90</v>
      </c>
      <c r="D115" s="29"/>
    </row>
    <row r="116" spans="1:4" ht="11.25">
      <c r="A116" s="39" t="s">
        <v>91</v>
      </c>
      <c r="B116" s="40">
        <v>23274.46</v>
      </c>
      <c r="C116" s="39"/>
      <c r="D116" s="29"/>
    </row>
    <row r="117" spans="1:4" ht="11.25">
      <c r="A117" s="39" t="s">
        <v>92</v>
      </c>
      <c r="B117" s="40"/>
      <c r="C117" s="39"/>
      <c r="D117" s="29"/>
    </row>
    <row r="118" spans="1:4" ht="11.25">
      <c r="A118" s="39" t="s">
        <v>93</v>
      </c>
      <c r="B118" s="40">
        <v>13500</v>
      </c>
      <c r="C118" s="39" t="s">
        <v>94</v>
      </c>
      <c r="D118" s="29"/>
    </row>
    <row r="119" spans="1:4" ht="11.25">
      <c r="A119" s="39" t="s">
        <v>95</v>
      </c>
      <c r="B119" s="40">
        <v>-6000</v>
      </c>
      <c r="C119" s="39" t="s">
        <v>96</v>
      </c>
      <c r="D119" s="29"/>
    </row>
    <row r="120" spans="1:4" ht="11.25">
      <c r="A120" s="39" t="s">
        <v>107</v>
      </c>
      <c r="B120" s="40">
        <v>1436500</v>
      </c>
      <c r="C120" s="39" t="s">
        <v>108</v>
      </c>
      <c r="D120" s="29"/>
    </row>
    <row r="121" spans="1:4" ht="11.25">
      <c r="A121" s="39" t="s">
        <v>101</v>
      </c>
      <c r="B121" s="40">
        <v>3152.16</v>
      </c>
      <c r="C121" s="39" t="s">
        <v>102</v>
      </c>
      <c r="D121" s="29"/>
    </row>
    <row r="122" spans="1:4" ht="11.25">
      <c r="A122" s="39" t="s">
        <v>105</v>
      </c>
      <c r="B122" s="40">
        <v>3703.33</v>
      </c>
      <c r="C122" s="39" t="s">
        <v>106</v>
      </c>
      <c r="D122" s="29"/>
    </row>
    <row r="123" spans="1:4" ht="13.5">
      <c r="A123" s="39" t="s">
        <v>109</v>
      </c>
      <c r="B123" s="41">
        <v>1954.68</v>
      </c>
      <c r="C123" s="39" t="s">
        <v>110</v>
      </c>
      <c r="D123" s="29"/>
    </row>
    <row r="124" spans="1:4" ht="11.25">
      <c r="A124" s="39" t="s">
        <v>111</v>
      </c>
      <c r="B124" s="40">
        <v>1452810.17</v>
      </c>
      <c r="C124" s="39"/>
      <c r="D124" s="29"/>
    </row>
    <row r="125" spans="1:4" ht="11.25">
      <c r="A125" s="39" t="s">
        <v>112</v>
      </c>
      <c r="B125" s="40"/>
      <c r="C125" s="39"/>
      <c r="D125" s="29"/>
    </row>
    <row r="126" spans="1:4" ht="11.25">
      <c r="A126" s="39" t="s">
        <v>113</v>
      </c>
      <c r="B126" s="40">
        <v>10824.95</v>
      </c>
      <c r="C126" s="39" t="s">
        <v>114</v>
      </c>
      <c r="D126" s="29"/>
    </row>
    <row r="127" spans="1:4" ht="13.5">
      <c r="A127" s="39" t="s">
        <v>115</v>
      </c>
      <c r="B127" s="41">
        <v>3655.01</v>
      </c>
      <c r="C127" s="39" t="s">
        <v>116</v>
      </c>
      <c r="D127" s="29"/>
    </row>
    <row r="128" spans="1:4" ht="13.5">
      <c r="A128" s="39" t="s">
        <v>117</v>
      </c>
      <c r="B128" s="41">
        <v>14479.96</v>
      </c>
      <c r="C128" s="39"/>
      <c r="D128" s="29"/>
    </row>
    <row r="129" spans="1:4" ht="13.5">
      <c r="A129" s="39" t="s">
        <v>118</v>
      </c>
      <c r="B129" s="41">
        <v>1490564.59</v>
      </c>
      <c r="D129" s="31">
        <f>B129-B111</f>
        <v>310497.54000000004</v>
      </c>
    </row>
    <row r="131" spans="1:4">
      <c r="A131" s="48" t="s">
        <v>150</v>
      </c>
    </row>
    <row r="133" spans="1:4" ht="12.75">
      <c r="B133" s="38" t="s">
        <v>81</v>
      </c>
    </row>
    <row r="134" spans="1:4" ht="11.25">
      <c r="A134" s="39" t="s">
        <v>82</v>
      </c>
      <c r="B134" s="40"/>
      <c r="C134" s="39"/>
      <c r="D134" s="29"/>
    </row>
    <row r="135" spans="1:4" ht="13.5">
      <c r="A135" s="39" t="s">
        <v>83</v>
      </c>
      <c r="B135" s="41">
        <v>42142.33</v>
      </c>
      <c r="C135" s="39" t="s">
        <v>84</v>
      </c>
      <c r="D135" s="29"/>
    </row>
    <row r="136" spans="1:4" ht="13.5">
      <c r="A136" s="39" t="s">
        <v>85</v>
      </c>
      <c r="B136" s="41">
        <v>42142.33</v>
      </c>
      <c r="C136" s="39"/>
      <c r="D136" s="29"/>
    </row>
    <row r="137" spans="1:4" ht="11.25">
      <c r="A137" s="39"/>
      <c r="B137" s="40"/>
      <c r="C137" s="39"/>
      <c r="D137" s="29"/>
    </row>
    <row r="138" spans="1:4" ht="11.25">
      <c r="A138" s="39" t="s">
        <v>86</v>
      </c>
      <c r="B138" s="40"/>
      <c r="C138" s="39"/>
      <c r="D138" s="29"/>
    </row>
    <row r="139" spans="1:4" ht="11.25">
      <c r="A139" s="39" t="s">
        <v>88</v>
      </c>
      <c r="B139" s="40"/>
      <c r="C139" s="39"/>
      <c r="D139" s="29"/>
    </row>
    <row r="140" spans="1:4" ht="13.5">
      <c r="A140" s="39" t="s">
        <v>89</v>
      </c>
      <c r="B140" s="41">
        <v>20195.349999999999</v>
      </c>
      <c r="C140" s="39" t="s">
        <v>90</v>
      </c>
      <c r="D140" s="29"/>
    </row>
    <row r="141" spans="1:4" ht="11.25">
      <c r="A141" s="39" t="s">
        <v>91</v>
      </c>
      <c r="B141" s="40">
        <v>20195.349999999999</v>
      </c>
      <c r="C141" s="39"/>
      <c r="D141" s="29"/>
    </row>
    <row r="142" spans="1:4" ht="11.25">
      <c r="A142" s="39" t="s">
        <v>92</v>
      </c>
      <c r="B142" s="40"/>
      <c r="C142" s="39"/>
      <c r="D142" s="29"/>
    </row>
    <row r="143" spans="1:4" ht="11.25">
      <c r="A143" s="39" t="s">
        <v>97</v>
      </c>
      <c r="B143" s="40">
        <v>1550.01</v>
      </c>
      <c r="C143" s="39" t="s">
        <v>98</v>
      </c>
      <c r="D143" s="29"/>
    </row>
    <row r="144" spans="1:4" ht="11.25">
      <c r="A144" s="39" t="s">
        <v>128</v>
      </c>
      <c r="B144" s="40">
        <v>597.34</v>
      </c>
      <c r="C144" s="39" t="s">
        <v>129</v>
      </c>
      <c r="D144" s="29"/>
    </row>
    <row r="145" spans="1:4" ht="11.25">
      <c r="A145" s="39" t="s">
        <v>101</v>
      </c>
      <c r="B145" s="40">
        <v>2367.33</v>
      </c>
      <c r="C145" s="39" t="s">
        <v>102</v>
      </c>
      <c r="D145" s="29"/>
    </row>
    <row r="146" spans="1:4" ht="11.25">
      <c r="A146" s="39" t="s">
        <v>105</v>
      </c>
      <c r="B146" s="40">
        <v>3217.29</v>
      </c>
      <c r="C146" s="39" t="s">
        <v>106</v>
      </c>
      <c r="D146" s="29"/>
    </row>
    <row r="147" spans="1:4" ht="13.5">
      <c r="A147" s="39" t="s">
        <v>109</v>
      </c>
      <c r="B147" s="41">
        <v>1431.34</v>
      </c>
      <c r="C147" s="39" t="s">
        <v>110</v>
      </c>
      <c r="D147" s="29"/>
    </row>
    <row r="148" spans="1:4" ht="11.25">
      <c r="A148" s="39" t="s">
        <v>111</v>
      </c>
      <c r="B148" s="40">
        <v>9163.31</v>
      </c>
      <c r="C148" s="39"/>
      <c r="D148" s="29"/>
    </row>
    <row r="149" spans="1:4" ht="11.25">
      <c r="A149" s="39" t="s">
        <v>112</v>
      </c>
      <c r="B149" s="40"/>
      <c r="C149" s="39"/>
      <c r="D149" s="29"/>
    </row>
    <row r="150" spans="1:4" ht="11.25">
      <c r="A150" s="39" t="s">
        <v>113</v>
      </c>
      <c r="B150" s="40">
        <v>9392.86</v>
      </c>
      <c r="C150" s="39" t="s">
        <v>114</v>
      </c>
      <c r="D150" s="29"/>
    </row>
    <row r="151" spans="1:4" ht="13.5">
      <c r="A151" s="39" t="s">
        <v>115</v>
      </c>
      <c r="B151" s="41">
        <v>3390.81</v>
      </c>
      <c r="C151" s="39" t="s">
        <v>116</v>
      </c>
      <c r="D151" s="29"/>
    </row>
    <row r="152" spans="1:4" ht="13.5">
      <c r="A152" s="39" t="s">
        <v>117</v>
      </c>
      <c r="B152" s="41">
        <v>12783.67</v>
      </c>
      <c r="C152" s="39"/>
      <c r="D152" s="29"/>
    </row>
    <row r="153" spans="1:4" ht="13.5">
      <c r="A153" s="39" t="s">
        <v>118</v>
      </c>
      <c r="B153" s="41">
        <v>42142.33</v>
      </c>
      <c r="D153" s="31">
        <f>B153-B136</f>
        <v>0</v>
      </c>
    </row>
    <row r="155" spans="1:4">
      <c r="A155" s="48" t="s">
        <v>87</v>
      </c>
    </row>
    <row r="157" spans="1:4" ht="12.75">
      <c r="B157" s="38" t="s">
        <v>81</v>
      </c>
    </row>
    <row r="158" spans="1:4" ht="11.25">
      <c r="A158" s="39" t="s">
        <v>82</v>
      </c>
      <c r="B158" s="40"/>
      <c r="C158" s="39"/>
      <c r="D158" s="29"/>
    </row>
    <row r="159" spans="1:4" ht="13.5">
      <c r="A159" s="39" t="s">
        <v>83</v>
      </c>
      <c r="B159" s="41">
        <v>35429.660000000003</v>
      </c>
      <c r="C159" s="39" t="s">
        <v>84</v>
      </c>
      <c r="D159" s="29"/>
    </row>
    <row r="160" spans="1:4" ht="13.5">
      <c r="A160" s="39" t="s">
        <v>85</v>
      </c>
      <c r="B160" s="41">
        <v>35429.660000000003</v>
      </c>
      <c r="C160" s="39"/>
      <c r="D160" s="29"/>
    </row>
    <row r="161" spans="1:4" ht="11.25">
      <c r="A161" s="39"/>
      <c r="B161" s="40"/>
      <c r="C161" s="39"/>
      <c r="D161" s="29"/>
    </row>
    <row r="162" spans="1:4" ht="11.25">
      <c r="A162" s="39" t="s">
        <v>86</v>
      </c>
      <c r="B162" s="40"/>
      <c r="C162" s="39"/>
      <c r="D162" s="29"/>
    </row>
    <row r="163" spans="1:4" ht="11.25">
      <c r="A163" s="39" t="s">
        <v>88</v>
      </c>
      <c r="B163" s="40"/>
      <c r="C163" s="39"/>
      <c r="D163" s="29"/>
    </row>
    <row r="164" spans="1:4" ht="13.5">
      <c r="A164" s="39" t="s">
        <v>89</v>
      </c>
      <c r="B164" s="41">
        <v>54045.919999999998</v>
      </c>
      <c r="C164" s="39" t="s">
        <v>90</v>
      </c>
      <c r="D164" s="29"/>
    </row>
    <row r="165" spans="1:4" ht="11.25">
      <c r="A165" s="39" t="s">
        <v>91</v>
      </c>
      <c r="B165" s="40">
        <v>54045.919999999998</v>
      </c>
      <c r="C165" s="39"/>
      <c r="D165" s="29"/>
    </row>
    <row r="166" spans="1:4" ht="11.25">
      <c r="A166" s="39" t="s">
        <v>92</v>
      </c>
      <c r="B166" s="40"/>
      <c r="C166" s="39"/>
      <c r="D166" s="29"/>
    </row>
    <row r="167" spans="1:4" ht="11.25">
      <c r="A167" s="39" t="s">
        <v>143</v>
      </c>
      <c r="B167" s="40">
        <v>-6500</v>
      </c>
      <c r="C167" s="39" t="s">
        <v>144</v>
      </c>
      <c r="D167" s="29"/>
    </row>
    <row r="168" spans="1:4" ht="11.25">
      <c r="A168" s="39" t="s">
        <v>101</v>
      </c>
      <c r="B168" s="40">
        <v>-3757.68</v>
      </c>
      <c r="C168" s="39" t="s">
        <v>102</v>
      </c>
      <c r="D168" s="29"/>
    </row>
    <row r="169" spans="1:4" ht="11.25">
      <c r="A169" s="39" t="s">
        <v>105</v>
      </c>
      <c r="B169" s="40">
        <v>-4463.1000000000004</v>
      </c>
      <c r="C169" s="39" t="s">
        <v>106</v>
      </c>
      <c r="D169" s="29"/>
    </row>
    <row r="170" spans="1:4" ht="13.5">
      <c r="A170" s="39" t="s">
        <v>109</v>
      </c>
      <c r="B170" s="41">
        <v>-2541.8000000000002</v>
      </c>
      <c r="C170" s="39" t="s">
        <v>110</v>
      </c>
      <c r="D170" s="29"/>
    </row>
    <row r="171" spans="1:4" ht="11.25">
      <c r="A171" s="39" t="s">
        <v>111</v>
      </c>
      <c r="B171" s="40">
        <v>-17262.580000000002</v>
      </c>
      <c r="C171" s="39"/>
      <c r="D171" s="29"/>
    </row>
    <row r="172" spans="1:4" ht="11.25">
      <c r="A172" s="39" t="s">
        <v>112</v>
      </c>
      <c r="B172" s="40"/>
      <c r="C172" s="39"/>
      <c r="D172" s="29"/>
    </row>
    <row r="173" spans="1:4" ht="11.25">
      <c r="A173" s="39" t="s">
        <v>113</v>
      </c>
      <c r="B173" s="40">
        <v>25136.75</v>
      </c>
      <c r="C173" s="39" t="s">
        <v>114</v>
      </c>
      <c r="D173" s="29"/>
    </row>
    <row r="174" spans="1:4" ht="13.5">
      <c r="A174" s="39" t="s">
        <v>115</v>
      </c>
      <c r="B174" s="41">
        <v>-4388.0600000000004</v>
      </c>
      <c r="C174" s="39" t="s">
        <v>116</v>
      </c>
      <c r="D174" s="29"/>
    </row>
    <row r="175" spans="1:4" ht="13.5">
      <c r="A175" s="39" t="s">
        <v>117</v>
      </c>
      <c r="B175" s="41">
        <v>20748.689999999999</v>
      </c>
      <c r="C175" s="39"/>
      <c r="D175" s="29"/>
    </row>
    <row r="176" spans="1:4" ht="13.5">
      <c r="A176" s="39" t="s">
        <v>118</v>
      </c>
      <c r="B176" s="41">
        <v>57532.03</v>
      </c>
      <c r="D176" s="31">
        <f>B176-B160</f>
        <v>22102.369999999995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4497FAE21984791E439CAB5F9EC3B" ma:contentTypeVersion="6" ma:contentTypeDescription="Create a new document." ma:contentTypeScope="" ma:versionID="09354e5c389d41e6c92da55d060f67a1">
  <xsd:schema xmlns:xsd="http://www.w3.org/2001/XMLSchema" xmlns:xs="http://www.w3.org/2001/XMLSchema" xmlns:p="http://schemas.microsoft.com/office/2006/metadata/properties" xmlns:ns1="http://schemas.microsoft.com/sharepoint/v3" xmlns:ns3="090dcea8-5dfc-4294-910b-963a8f0a3d0c" targetNamespace="http://schemas.microsoft.com/office/2006/metadata/properties" ma:root="true" ma:fieldsID="43d5b70f5b10a740cc836801d0753c71" ns1:_="" ns3:_="">
    <xsd:import namespace="http://schemas.microsoft.com/sharepoint/v3"/>
    <xsd:import namespace="090dcea8-5dfc-4294-910b-963a8f0a3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dcea8-5dfc-4294-910b-963a8f0a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4AE89-3D0B-4385-BFB5-114A7E623615}">
  <ds:schemaRefs/>
</ds:datastoreItem>
</file>

<file path=customXml/itemProps2.xml><?xml version="1.0" encoding="utf-8"?>
<ds:datastoreItem xmlns:ds="http://schemas.openxmlformats.org/officeDocument/2006/customXml" ds:itemID="{40B4250C-CCE8-46A9-B00D-761640B5BB6D}">
  <ds:schemaRefs/>
</ds:datastoreItem>
</file>

<file path=customXml/itemProps3.xml><?xml version="1.0" encoding="utf-8"?>
<ds:datastoreItem xmlns:ds="http://schemas.openxmlformats.org/officeDocument/2006/customXml" ds:itemID="{5B98866B-F801-4781-BE60-EDAA8B0A58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3.31.25 BAL SHEET</vt:lpstr>
      <vt:lpstr>3.31.25 INCOME STMT</vt:lpstr>
      <vt:lpstr>Sheet3</vt:lpstr>
      <vt:lpstr>Manual billing Aug and Sept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Tan, Yolanda</dc:creator>
  <cp:lastModifiedBy>Nayak, Arathi</cp:lastModifiedBy>
  <cp:lastPrinted>2020-03-11T16:21:00Z</cp:lastPrinted>
  <dcterms:created xsi:type="dcterms:W3CDTF">2019-10-03T18:42:00Z</dcterms:created>
  <dcterms:modified xsi:type="dcterms:W3CDTF">2025-04-14T14:56:12Z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0x0101002DE4497FAE21984791E439CAB5F9EC3B</vt:lpwstr>
  </property>
  <property fmtid="{D5CDD505-2E9C-101B-9397-08002B2CF9AE}" pid="3" name="ICV">
    <vt:lpwstr>711BF5896A7B4E8095695AE5B3953CDF</vt:lpwstr>
  </property>
  <property fmtid="{D5CDD505-2E9C-101B-9397-08002B2CF9AE}" pid="4" name="KSOProductBuildVer">
    <vt:lpwstr>1033-11.2.0.11156</vt:lpwstr>
  </property>
</Properties>
</file>