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urrent_Projects\Harvey_Allocation\Individual_Assistance_Housing_Registrants\crosswalk\Final\"/>
    </mc:Choice>
  </mc:AlternateContent>
  <bookViews>
    <workbookView xWindow="0" yWindow="0" windowWidth="28800" windowHeight="11910"/>
  </bookViews>
  <sheets>
    <sheet name="Notes" sheetId="6" r:id="rId1"/>
    <sheet name="Allocation Summary" sheetId="3" r:id="rId2"/>
    <sheet name="Reallocation" sheetId="5" r:id="rId3"/>
    <sheet name="MOD Procedure" sheetId="4" r:id="rId4"/>
    <sheet name="HUD Worksheet" sheetId="1" r:id="rId5"/>
    <sheet name=" Non-HUD Worksheet" sheetId="2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5" l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4" i="5"/>
  <c r="D75" i="3" l="1"/>
  <c r="E75" i="3"/>
  <c r="F75" i="3"/>
  <c r="G75" i="3"/>
  <c r="H75" i="3"/>
  <c r="I75" i="3"/>
  <c r="C75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4" i="3"/>
  <c r="G5" i="3"/>
  <c r="G6" i="3"/>
  <c r="H6" i="3" s="1"/>
  <c r="G7" i="3"/>
  <c r="H7" i="3" s="1"/>
  <c r="G8" i="3"/>
  <c r="H8" i="3" s="1"/>
  <c r="G9" i="3"/>
  <c r="H9" i="3" s="1"/>
  <c r="G10" i="3"/>
  <c r="H10" i="3" s="1"/>
  <c r="G11" i="3"/>
  <c r="G12" i="3"/>
  <c r="H12" i="3" s="1"/>
  <c r="G13" i="3"/>
  <c r="G14" i="3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G22" i="3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G30" i="3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G38" i="3"/>
  <c r="G39" i="3"/>
  <c r="H39" i="3" s="1"/>
  <c r="G40" i="3"/>
  <c r="H40" i="3" s="1"/>
  <c r="G41" i="3"/>
  <c r="H41" i="3" s="1"/>
  <c r="G42" i="3"/>
  <c r="H42" i="3" s="1"/>
  <c r="G43" i="3"/>
  <c r="H43" i="3" s="1"/>
  <c r="G44" i="3"/>
  <c r="H44" i="3" s="1"/>
  <c r="G45" i="3"/>
  <c r="G46" i="3"/>
  <c r="G47" i="3"/>
  <c r="H47" i="3" s="1"/>
  <c r="G48" i="3"/>
  <c r="H48" i="3" s="1"/>
  <c r="G49" i="3"/>
  <c r="H49" i="3" s="1"/>
  <c r="G50" i="3"/>
  <c r="H50" i="3" s="1"/>
  <c r="G51" i="3"/>
  <c r="H51" i="3" s="1"/>
  <c r="G52" i="3"/>
  <c r="H52" i="3" s="1"/>
  <c r="G53" i="3"/>
  <c r="G54" i="3"/>
  <c r="G55" i="3"/>
  <c r="H55" i="3" s="1"/>
  <c r="G56" i="3"/>
  <c r="H56" i="3" s="1"/>
  <c r="G57" i="3"/>
  <c r="H57" i="3" s="1"/>
  <c r="G58" i="3"/>
  <c r="H58" i="3" s="1"/>
  <c r="G59" i="3"/>
  <c r="H59" i="3" s="1"/>
  <c r="G60" i="3"/>
  <c r="H60" i="3" s="1"/>
  <c r="G61" i="3"/>
  <c r="G62" i="3"/>
  <c r="G63" i="3"/>
  <c r="H63" i="3" s="1"/>
  <c r="G64" i="3"/>
  <c r="H64" i="3" s="1"/>
  <c r="G65" i="3"/>
  <c r="H65" i="3" s="1"/>
  <c r="G66" i="3"/>
  <c r="H66" i="3" s="1"/>
  <c r="G67" i="3"/>
  <c r="H67" i="3" s="1"/>
  <c r="G68" i="3"/>
  <c r="H68" i="3" s="1"/>
  <c r="G69" i="3"/>
  <c r="G70" i="3"/>
  <c r="G71" i="3"/>
  <c r="H71" i="3" s="1"/>
  <c r="G72" i="3"/>
  <c r="H72" i="3" s="1"/>
  <c r="G73" i="3"/>
  <c r="H73" i="3" s="1"/>
  <c r="G74" i="3"/>
  <c r="H74" i="3" s="1"/>
  <c r="G4" i="3"/>
  <c r="H5" i="3" s="1"/>
  <c r="H14" i="3"/>
  <c r="H22" i="3"/>
  <c r="H30" i="3"/>
  <c r="H38" i="3"/>
  <c r="H46" i="3"/>
  <c r="H54" i="3"/>
  <c r="H62" i="3"/>
  <c r="H70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4" i="3"/>
  <c r="AB26" i="2"/>
  <c r="AB25" i="2"/>
  <c r="AB23" i="2"/>
  <c r="AB24" i="2"/>
  <c r="AB16" i="2"/>
  <c r="AB17" i="2"/>
  <c r="AB18" i="2"/>
  <c r="AB19" i="2"/>
  <c r="AB20" i="2"/>
  <c r="AB14" i="2"/>
  <c r="AB15" i="2"/>
  <c r="AB13" i="2"/>
  <c r="AB11" i="2"/>
  <c r="AB10" i="2"/>
  <c r="AB8" i="2"/>
  <c r="AB9" i="2"/>
  <c r="AB7" i="2"/>
  <c r="AB3" i="2"/>
  <c r="AA26" i="2"/>
  <c r="Z26" i="2"/>
  <c r="Y26" i="2"/>
  <c r="AA25" i="2"/>
  <c r="AA20" i="2"/>
  <c r="AA18" i="2"/>
  <c r="AA13" i="2"/>
  <c r="AA10" i="2"/>
  <c r="AA3" i="2"/>
  <c r="AB35" i="1"/>
  <c r="AB111" i="1" s="1"/>
  <c r="AB36" i="1"/>
  <c r="AB37" i="1"/>
  <c r="AB81" i="1"/>
  <c r="AB110" i="1"/>
  <c r="AB109" i="1"/>
  <c r="AB107" i="1"/>
  <c r="AB106" i="1"/>
  <c r="AB104" i="1"/>
  <c r="AB93" i="1"/>
  <c r="AB89" i="1"/>
  <c r="AB96" i="1"/>
  <c r="AB102" i="1"/>
  <c r="AB103" i="1"/>
  <c r="AB87" i="1"/>
  <c r="AB86" i="1"/>
  <c r="AB73" i="1"/>
  <c r="AB75" i="1"/>
  <c r="AB80" i="1"/>
  <c r="AB85" i="1"/>
  <c r="AB63" i="1"/>
  <c r="AB62" i="1"/>
  <c r="AB60" i="1"/>
  <c r="AB61" i="1"/>
  <c r="AB64" i="1"/>
  <c r="AB67" i="1"/>
  <c r="AB68" i="1"/>
  <c r="AB69" i="1"/>
  <c r="AB70" i="1"/>
  <c r="AB43" i="1"/>
  <c r="AB46" i="1"/>
  <c r="AB51" i="1"/>
  <c r="AB52" i="1"/>
  <c r="AB53" i="1"/>
  <c r="AB54" i="1"/>
  <c r="AB55" i="1"/>
  <c r="AB57" i="1"/>
  <c r="AB40" i="1"/>
  <c r="AB33" i="1"/>
  <c r="AB31" i="1"/>
  <c r="AB29" i="1"/>
  <c r="AB28" i="1"/>
  <c r="AB12" i="1"/>
  <c r="AB14" i="1"/>
  <c r="AB15" i="1"/>
  <c r="AB16" i="1"/>
  <c r="AB18" i="1"/>
  <c r="AB19" i="1"/>
  <c r="AB21" i="1"/>
  <c r="AB23" i="1"/>
  <c r="AB27" i="1"/>
  <c r="AB11" i="1"/>
  <c r="AB9" i="1"/>
  <c r="AB8" i="1"/>
  <c r="AB4" i="1"/>
  <c r="AB5" i="1"/>
  <c r="AB3" i="1"/>
  <c r="AA9" i="1"/>
  <c r="Z111" i="1"/>
  <c r="AA111" i="1"/>
  <c r="Y111" i="1"/>
  <c r="AA110" i="1"/>
  <c r="AA109" i="1"/>
  <c r="AA106" i="1"/>
  <c r="AA93" i="1"/>
  <c r="AA87" i="1"/>
  <c r="AA81" i="1"/>
  <c r="AA63" i="1"/>
  <c r="AA68" i="1"/>
  <c r="AA69" i="1"/>
  <c r="AA70" i="1"/>
  <c r="AA67" i="1"/>
  <c r="AA64" i="1"/>
  <c r="AA61" i="1"/>
  <c r="AA60" i="1"/>
  <c r="AA40" i="1"/>
  <c r="AA35" i="1"/>
  <c r="AA31" i="1"/>
  <c r="AA29" i="1"/>
  <c r="AA21" i="1"/>
  <c r="AA8" i="1"/>
  <c r="AA3" i="1"/>
  <c r="Y4" i="2"/>
  <c r="Z4" i="2"/>
  <c r="Y5" i="2"/>
  <c r="Z5" i="2"/>
  <c r="Y6" i="2"/>
  <c r="Z6" i="2"/>
  <c r="Y7" i="2"/>
  <c r="Z7" i="2"/>
  <c r="Y8" i="2"/>
  <c r="Z8" i="2"/>
  <c r="Y9" i="2"/>
  <c r="Z9" i="2"/>
  <c r="Y10" i="2"/>
  <c r="Z10" i="2"/>
  <c r="Y11" i="2"/>
  <c r="Z11" i="2"/>
  <c r="Y12" i="2"/>
  <c r="Z12" i="2"/>
  <c r="Y13" i="2"/>
  <c r="Z13" i="2"/>
  <c r="Y14" i="2"/>
  <c r="Z14" i="2"/>
  <c r="Y15" i="2"/>
  <c r="Z15" i="2"/>
  <c r="Y16" i="2"/>
  <c r="Z16" i="2"/>
  <c r="Y17" i="2"/>
  <c r="Z17" i="2"/>
  <c r="Y18" i="2"/>
  <c r="Z18" i="2"/>
  <c r="Y19" i="2"/>
  <c r="Z19" i="2"/>
  <c r="Y20" i="2"/>
  <c r="Z20" i="2"/>
  <c r="Y21" i="2"/>
  <c r="Z21" i="2"/>
  <c r="Y22" i="2"/>
  <c r="Z22" i="2"/>
  <c r="Y23" i="2"/>
  <c r="Z23" i="2"/>
  <c r="Y24" i="2"/>
  <c r="Z24" i="2"/>
  <c r="Y25" i="2"/>
  <c r="Z25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3" i="2"/>
  <c r="Z3" i="2" s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3" i="1"/>
  <c r="T25" i="2"/>
  <c r="S25" i="2"/>
  <c r="R25" i="2"/>
  <c r="Q25" i="2"/>
  <c r="P25" i="2"/>
  <c r="U25" i="2" s="1"/>
  <c r="J25" i="2"/>
  <c r="T24" i="2"/>
  <c r="S24" i="2"/>
  <c r="R24" i="2"/>
  <c r="Q24" i="2"/>
  <c r="P24" i="2"/>
  <c r="U24" i="2" s="1"/>
  <c r="J24" i="2"/>
  <c r="T23" i="2"/>
  <c r="S23" i="2"/>
  <c r="R23" i="2"/>
  <c r="Q23" i="2"/>
  <c r="P23" i="2"/>
  <c r="U23" i="2" s="1"/>
  <c r="J23" i="2"/>
  <c r="U22" i="2"/>
  <c r="T22" i="2"/>
  <c r="S22" i="2"/>
  <c r="R22" i="2"/>
  <c r="Q22" i="2"/>
  <c r="P22" i="2"/>
  <c r="J22" i="2"/>
  <c r="T21" i="2"/>
  <c r="U21" i="2" s="1"/>
  <c r="S21" i="2"/>
  <c r="R21" i="2"/>
  <c r="Q21" i="2"/>
  <c r="P21" i="2"/>
  <c r="J21" i="2"/>
  <c r="T20" i="2"/>
  <c r="S20" i="2"/>
  <c r="U20" i="2" s="1"/>
  <c r="R20" i="2"/>
  <c r="Q20" i="2"/>
  <c r="P20" i="2"/>
  <c r="J20" i="2"/>
  <c r="T19" i="2"/>
  <c r="S19" i="2"/>
  <c r="R19" i="2"/>
  <c r="Q19" i="2"/>
  <c r="P19" i="2"/>
  <c r="U19" i="2" s="1"/>
  <c r="J19" i="2"/>
  <c r="T18" i="2"/>
  <c r="S18" i="2"/>
  <c r="R18" i="2"/>
  <c r="Q18" i="2"/>
  <c r="P18" i="2"/>
  <c r="U18" i="2" s="1"/>
  <c r="J18" i="2"/>
  <c r="T17" i="2"/>
  <c r="S17" i="2"/>
  <c r="R17" i="2"/>
  <c r="Q17" i="2"/>
  <c r="P17" i="2"/>
  <c r="U17" i="2" s="1"/>
  <c r="J17" i="2"/>
  <c r="T16" i="2"/>
  <c r="S16" i="2"/>
  <c r="R16" i="2"/>
  <c r="Q16" i="2"/>
  <c r="P16" i="2"/>
  <c r="U16" i="2" s="1"/>
  <c r="J16" i="2"/>
  <c r="T15" i="2"/>
  <c r="S15" i="2"/>
  <c r="R15" i="2"/>
  <c r="Q15" i="2"/>
  <c r="P15" i="2"/>
  <c r="U15" i="2" s="1"/>
  <c r="J15" i="2"/>
  <c r="U14" i="2"/>
  <c r="T14" i="2"/>
  <c r="S14" i="2"/>
  <c r="R14" i="2"/>
  <c r="Q14" i="2"/>
  <c r="P14" i="2"/>
  <c r="J14" i="2"/>
  <c r="T13" i="2"/>
  <c r="U13" i="2" s="1"/>
  <c r="S13" i="2"/>
  <c r="R13" i="2"/>
  <c r="Q13" i="2"/>
  <c r="P13" i="2"/>
  <c r="J13" i="2"/>
  <c r="T12" i="2"/>
  <c r="S12" i="2"/>
  <c r="U12" i="2" s="1"/>
  <c r="R12" i="2"/>
  <c r="Q12" i="2"/>
  <c r="P12" i="2"/>
  <c r="J12" i="2"/>
  <c r="T11" i="2"/>
  <c r="S11" i="2"/>
  <c r="R11" i="2"/>
  <c r="Q11" i="2"/>
  <c r="P11" i="2"/>
  <c r="U11" i="2" s="1"/>
  <c r="J11" i="2"/>
  <c r="T10" i="2"/>
  <c r="S10" i="2"/>
  <c r="R10" i="2"/>
  <c r="Q10" i="2"/>
  <c r="P10" i="2"/>
  <c r="U10" i="2" s="1"/>
  <c r="J10" i="2"/>
  <c r="T9" i="2"/>
  <c r="S9" i="2"/>
  <c r="R9" i="2"/>
  <c r="Q9" i="2"/>
  <c r="P9" i="2"/>
  <c r="U9" i="2" s="1"/>
  <c r="J9" i="2"/>
  <c r="T8" i="2"/>
  <c r="S8" i="2"/>
  <c r="R8" i="2"/>
  <c r="Q8" i="2"/>
  <c r="P8" i="2"/>
  <c r="U8" i="2" s="1"/>
  <c r="J8" i="2"/>
  <c r="T7" i="2"/>
  <c r="S7" i="2"/>
  <c r="R7" i="2"/>
  <c r="Q7" i="2"/>
  <c r="P7" i="2"/>
  <c r="U7" i="2" s="1"/>
  <c r="J7" i="2"/>
  <c r="U6" i="2"/>
  <c r="T6" i="2"/>
  <c r="S6" i="2"/>
  <c r="R6" i="2"/>
  <c r="Q6" i="2"/>
  <c r="P6" i="2"/>
  <c r="J6" i="2"/>
  <c r="T5" i="2"/>
  <c r="U5" i="2" s="1"/>
  <c r="S5" i="2"/>
  <c r="R5" i="2"/>
  <c r="Q5" i="2"/>
  <c r="P5" i="2"/>
  <c r="J5" i="2"/>
  <c r="T4" i="2"/>
  <c r="S4" i="2"/>
  <c r="U4" i="2" s="1"/>
  <c r="R4" i="2"/>
  <c r="Q4" i="2"/>
  <c r="P4" i="2"/>
  <c r="J4" i="2"/>
  <c r="T3" i="2"/>
  <c r="S3" i="2"/>
  <c r="R3" i="2"/>
  <c r="Q3" i="2"/>
  <c r="P3" i="2"/>
  <c r="U3" i="2" s="1"/>
  <c r="J3" i="2"/>
  <c r="H69" i="3" l="1"/>
  <c r="H61" i="3"/>
  <c r="H53" i="3"/>
  <c r="H45" i="3"/>
  <c r="H37" i="3"/>
  <c r="H29" i="3"/>
  <c r="H21" i="3"/>
  <c r="H13" i="3"/>
  <c r="H4" i="3"/>
  <c r="H11" i="3"/>
  <c r="Y3" i="2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3" i="1"/>
  <c r="P4" i="1"/>
  <c r="Q4" i="1"/>
  <c r="R4" i="1"/>
  <c r="S4" i="1"/>
  <c r="T4" i="1"/>
  <c r="P5" i="1"/>
  <c r="Q5" i="1"/>
  <c r="R5" i="1"/>
  <c r="S5" i="1"/>
  <c r="T5" i="1"/>
  <c r="P6" i="1"/>
  <c r="Q6" i="1"/>
  <c r="R6" i="1"/>
  <c r="S6" i="1"/>
  <c r="T6" i="1"/>
  <c r="P7" i="1"/>
  <c r="Q7" i="1"/>
  <c r="R7" i="1"/>
  <c r="S7" i="1"/>
  <c r="T7" i="1"/>
  <c r="P8" i="1"/>
  <c r="Q8" i="1"/>
  <c r="R8" i="1"/>
  <c r="S8" i="1"/>
  <c r="T8" i="1"/>
  <c r="P9" i="1"/>
  <c r="Q9" i="1"/>
  <c r="R9" i="1"/>
  <c r="S9" i="1"/>
  <c r="T9" i="1"/>
  <c r="P10" i="1"/>
  <c r="Q10" i="1"/>
  <c r="R10" i="1"/>
  <c r="S10" i="1"/>
  <c r="T10" i="1"/>
  <c r="P11" i="1"/>
  <c r="Q11" i="1"/>
  <c r="R11" i="1"/>
  <c r="S11" i="1"/>
  <c r="T11" i="1"/>
  <c r="P12" i="1"/>
  <c r="Q12" i="1"/>
  <c r="R12" i="1"/>
  <c r="S12" i="1"/>
  <c r="T12" i="1"/>
  <c r="P13" i="1"/>
  <c r="Q13" i="1"/>
  <c r="R13" i="1"/>
  <c r="S13" i="1"/>
  <c r="T13" i="1"/>
  <c r="P14" i="1"/>
  <c r="Q14" i="1"/>
  <c r="R14" i="1"/>
  <c r="S14" i="1"/>
  <c r="T14" i="1"/>
  <c r="P15" i="1"/>
  <c r="Q15" i="1"/>
  <c r="R15" i="1"/>
  <c r="S15" i="1"/>
  <c r="T15" i="1"/>
  <c r="P16" i="1"/>
  <c r="Q16" i="1"/>
  <c r="R16" i="1"/>
  <c r="S16" i="1"/>
  <c r="T16" i="1"/>
  <c r="P17" i="1"/>
  <c r="Q17" i="1"/>
  <c r="R17" i="1"/>
  <c r="S17" i="1"/>
  <c r="T17" i="1"/>
  <c r="P18" i="1"/>
  <c r="Q18" i="1"/>
  <c r="R18" i="1"/>
  <c r="S18" i="1"/>
  <c r="T18" i="1"/>
  <c r="P19" i="1"/>
  <c r="Q19" i="1"/>
  <c r="R19" i="1"/>
  <c r="S19" i="1"/>
  <c r="T19" i="1"/>
  <c r="P20" i="1"/>
  <c r="Q20" i="1"/>
  <c r="R20" i="1"/>
  <c r="S20" i="1"/>
  <c r="T20" i="1"/>
  <c r="P21" i="1"/>
  <c r="Q21" i="1"/>
  <c r="R21" i="1"/>
  <c r="S21" i="1"/>
  <c r="T21" i="1"/>
  <c r="P22" i="1"/>
  <c r="Q22" i="1"/>
  <c r="R22" i="1"/>
  <c r="S22" i="1"/>
  <c r="T22" i="1"/>
  <c r="P23" i="1"/>
  <c r="Q23" i="1"/>
  <c r="R23" i="1"/>
  <c r="S23" i="1"/>
  <c r="T23" i="1"/>
  <c r="P24" i="1"/>
  <c r="Q24" i="1"/>
  <c r="R24" i="1"/>
  <c r="S24" i="1"/>
  <c r="T24" i="1"/>
  <c r="P25" i="1"/>
  <c r="Q25" i="1"/>
  <c r="R25" i="1"/>
  <c r="S25" i="1"/>
  <c r="T25" i="1"/>
  <c r="P26" i="1"/>
  <c r="Q26" i="1"/>
  <c r="R26" i="1"/>
  <c r="S26" i="1"/>
  <c r="T26" i="1"/>
  <c r="P27" i="1"/>
  <c r="Q27" i="1"/>
  <c r="R27" i="1"/>
  <c r="S27" i="1"/>
  <c r="T27" i="1"/>
  <c r="P28" i="1"/>
  <c r="Q28" i="1"/>
  <c r="R28" i="1"/>
  <c r="S28" i="1"/>
  <c r="T28" i="1"/>
  <c r="P29" i="1"/>
  <c r="Q29" i="1"/>
  <c r="R29" i="1"/>
  <c r="S29" i="1"/>
  <c r="T29" i="1"/>
  <c r="P30" i="1"/>
  <c r="Q30" i="1"/>
  <c r="R30" i="1"/>
  <c r="S30" i="1"/>
  <c r="T30" i="1"/>
  <c r="P31" i="1"/>
  <c r="Q31" i="1"/>
  <c r="R31" i="1"/>
  <c r="S31" i="1"/>
  <c r="T31" i="1"/>
  <c r="P32" i="1"/>
  <c r="Q32" i="1"/>
  <c r="R32" i="1"/>
  <c r="S32" i="1"/>
  <c r="T32" i="1"/>
  <c r="P33" i="1"/>
  <c r="Q33" i="1"/>
  <c r="R33" i="1"/>
  <c r="S33" i="1"/>
  <c r="T33" i="1"/>
  <c r="P34" i="1"/>
  <c r="Q34" i="1"/>
  <c r="R34" i="1"/>
  <c r="S34" i="1"/>
  <c r="T34" i="1"/>
  <c r="P35" i="1"/>
  <c r="Q35" i="1"/>
  <c r="R35" i="1"/>
  <c r="S35" i="1"/>
  <c r="T35" i="1"/>
  <c r="P36" i="1"/>
  <c r="Q36" i="1"/>
  <c r="R36" i="1"/>
  <c r="S36" i="1"/>
  <c r="T36" i="1"/>
  <c r="P37" i="1"/>
  <c r="Q37" i="1"/>
  <c r="R37" i="1"/>
  <c r="S37" i="1"/>
  <c r="T37" i="1"/>
  <c r="P38" i="1"/>
  <c r="Q38" i="1"/>
  <c r="R38" i="1"/>
  <c r="S38" i="1"/>
  <c r="T38" i="1"/>
  <c r="P39" i="1"/>
  <c r="Q39" i="1"/>
  <c r="R39" i="1"/>
  <c r="S39" i="1"/>
  <c r="T39" i="1"/>
  <c r="P40" i="1"/>
  <c r="Q40" i="1"/>
  <c r="R40" i="1"/>
  <c r="S40" i="1"/>
  <c r="T40" i="1"/>
  <c r="P41" i="1"/>
  <c r="Q41" i="1"/>
  <c r="R41" i="1"/>
  <c r="S41" i="1"/>
  <c r="T41" i="1"/>
  <c r="P42" i="1"/>
  <c r="Q42" i="1"/>
  <c r="R42" i="1"/>
  <c r="S42" i="1"/>
  <c r="T42" i="1"/>
  <c r="P43" i="1"/>
  <c r="Q43" i="1"/>
  <c r="R43" i="1"/>
  <c r="S43" i="1"/>
  <c r="T43" i="1"/>
  <c r="P44" i="1"/>
  <c r="Q44" i="1"/>
  <c r="R44" i="1"/>
  <c r="S44" i="1"/>
  <c r="T44" i="1"/>
  <c r="P45" i="1"/>
  <c r="Q45" i="1"/>
  <c r="R45" i="1"/>
  <c r="S45" i="1"/>
  <c r="T45" i="1"/>
  <c r="P46" i="1"/>
  <c r="Q46" i="1"/>
  <c r="R46" i="1"/>
  <c r="S46" i="1"/>
  <c r="T46" i="1"/>
  <c r="P47" i="1"/>
  <c r="Q47" i="1"/>
  <c r="R47" i="1"/>
  <c r="S47" i="1"/>
  <c r="T47" i="1"/>
  <c r="P48" i="1"/>
  <c r="Q48" i="1"/>
  <c r="R48" i="1"/>
  <c r="S48" i="1"/>
  <c r="T48" i="1"/>
  <c r="P49" i="1"/>
  <c r="Q49" i="1"/>
  <c r="R49" i="1"/>
  <c r="S49" i="1"/>
  <c r="T49" i="1"/>
  <c r="P50" i="1"/>
  <c r="Q50" i="1"/>
  <c r="R50" i="1"/>
  <c r="S50" i="1"/>
  <c r="T50" i="1"/>
  <c r="P51" i="1"/>
  <c r="Q51" i="1"/>
  <c r="R51" i="1"/>
  <c r="S51" i="1"/>
  <c r="T51" i="1"/>
  <c r="P52" i="1"/>
  <c r="Q52" i="1"/>
  <c r="R52" i="1"/>
  <c r="S52" i="1"/>
  <c r="T52" i="1"/>
  <c r="P53" i="1"/>
  <c r="Q53" i="1"/>
  <c r="R53" i="1"/>
  <c r="S53" i="1"/>
  <c r="T53" i="1"/>
  <c r="P54" i="1"/>
  <c r="Q54" i="1"/>
  <c r="R54" i="1"/>
  <c r="S54" i="1"/>
  <c r="T54" i="1"/>
  <c r="P55" i="1"/>
  <c r="Q55" i="1"/>
  <c r="R55" i="1"/>
  <c r="S55" i="1"/>
  <c r="T55" i="1"/>
  <c r="P56" i="1"/>
  <c r="Q56" i="1"/>
  <c r="R56" i="1"/>
  <c r="S56" i="1"/>
  <c r="T56" i="1"/>
  <c r="P57" i="1"/>
  <c r="Q57" i="1"/>
  <c r="R57" i="1"/>
  <c r="S57" i="1"/>
  <c r="T57" i="1"/>
  <c r="P58" i="1"/>
  <c r="Q58" i="1"/>
  <c r="R58" i="1"/>
  <c r="S58" i="1"/>
  <c r="T58" i="1"/>
  <c r="P59" i="1"/>
  <c r="Q59" i="1"/>
  <c r="R59" i="1"/>
  <c r="S59" i="1"/>
  <c r="T59" i="1"/>
  <c r="P60" i="1"/>
  <c r="Q60" i="1"/>
  <c r="R60" i="1"/>
  <c r="S60" i="1"/>
  <c r="T60" i="1"/>
  <c r="P61" i="1"/>
  <c r="Q61" i="1"/>
  <c r="R61" i="1"/>
  <c r="S61" i="1"/>
  <c r="T61" i="1"/>
  <c r="P62" i="1"/>
  <c r="Q62" i="1"/>
  <c r="R62" i="1"/>
  <c r="S62" i="1"/>
  <c r="T62" i="1"/>
  <c r="P63" i="1"/>
  <c r="Q63" i="1"/>
  <c r="R63" i="1"/>
  <c r="S63" i="1"/>
  <c r="T63" i="1"/>
  <c r="P64" i="1"/>
  <c r="Q64" i="1"/>
  <c r="R64" i="1"/>
  <c r="S64" i="1"/>
  <c r="T64" i="1"/>
  <c r="P65" i="1"/>
  <c r="Q65" i="1"/>
  <c r="R65" i="1"/>
  <c r="S65" i="1"/>
  <c r="T65" i="1"/>
  <c r="P66" i="1"/>
  <c r="Q66" i="1"/>
  <c r="R66" i="1"/>
  <c r="S66" i="1"/>
  <c r="T66" i="1"/>
  <c r="P67" i="1"/>
  <c r="Q67" i="1"/>
  <c r="R67" i="1"/>
  <c r="S67" i="1"/>
  <c r="T67" i="1"/>
  <c r="P68" i="1"/>
  <c r="Q68" i="1"/>
  <c r="R68" i="1"/>
  <c r="S68" i="1"/>
  <c r="T68" i="1"/>
  <c r="U68" i="1" s="1"/>
  <c r="P69" i="1"/>
  <c r="U69" i="1" s="1"/>
  <c r="Q69" i="1"/>
  <c r="R69" i="1"/>
  <c r="S69" i="1"/>
  <c r="T69" i="1"/>
  <c r="P70" i="1"/>
  <c r="Q70" i="1"/>
  <c r="R70" i="1"/>
  <c r="S70" i="1"/>
  <c r="T70" i="1"/>
  <c r="U70" i="1" s="1"/>
  <c r="P71" i="1"/>
  <c r="U71" i="1" s="1"/>
  <c r="Q71" i="1"/>
  <c r="R71" i="1"/>
  <c r="S71" i="1"/>
  <c r="T71" i="1"/>
  <c r="P72" i="1"/>
  <c r="U72" i="1" s="1"/>
  <c r="Q72" i="1"/>
  <c r="R72" i="1"/>
  <c r="S72" i="1"/>
  <c r="T72" i="1"/>
  <c r="P73" i="1"/>
  <c r="U73" i="1" s="1"/>
  <c r="Q73" i="1"/>
  <c r="R73" i="1"/>
  <c r="S73" i="1"/>
  <c r="T73" i="1"/>
  <c r="P74" i="1"/>
  <c r="U74" i="1" s="1"/>
  <c r="Q74" i="1"/>
  <c r="R74" i="1"/>
  <c r="S74" i="1"/>
  <c r="T74" i="1"/>
  <c r="P75" i="1"/>
  <c r="U75" i="1" s="1"/>
  <c r="Q75" i="1"/>
  <c r="R75" i="1"/>
  <c r="S75" i="1"/>
  <c r="T75" i="1"/>
  <c r="P76" i="1"/>
  <c r="Q76" i="1"/>
  <c r="R76" i="1"/>
  <c r="S76" i="1"/>
  <c r="T76" i="1"/>
  <c r="U76" i="1" s="1"/>
  <c r="P77" i="1"/>
  <c r="U77" i="1" s="1"/>
  <c r="Q77" i="1"/>
  <c r="R77" i="1"/>
  <c r="S77" i="1"/>
  <c r="T77" i="1"/>
  <c r="P78" i="1"/>
  <c r="Q78" i="1"/>
  <c r="R78" i="1"/>
  <c r="S78" i="1"/>
  <c r="T78" i="1"/>
  <c r="U78" i="1" s="1"/>
  <c r="P79" i="1"/>
  <c r="U79" i="1" s="1"/>
  <c r="Q79" i="1"/>
  <c r="R79" i="1"/>
  <c r="S79" i="1"/>
  <c r="T79" i="1"/>
  <c r="P80" i="1"/>
  <c r="U80" i="1" s="1"/>
  <c r="Q80" i="1"/>
  <c r="R80" i="1"/>
  <c r="S80" i="1"/>
  <c r="T80" i="1"/>
  <c r="P81" i="1"/>
  <c r="U81" i="1" s="1"/>
  <c r="Q81" i="1"/>
  <c r="R81" i="1"/>
  <c r="S81" i="1"/>
  <c r="T81" i="1"/>
  <c r="P82" i="1"/>
  <c r="U82" i="1" s="1"/>
  <c r="Q82" i="1"/>
  <c r="R82" i="1"/>
  <c r="S82" i="1"/>
  <c r="T82" i="1"/>
  <c r="P83" i="1"/>
  <c r="U83" i="1" s="1"/>
  <c r="Q83" i="1"/>
  <c r="R83" i="1"/>
  <c r="S83" i="1"/>
  <c r="T83" i="1"/>
  <c r="P84" i="1"/>
  <c r="Q84" i="1"/>
  <c r="R84" i="1"/>
  <c r="S84" i="1"/>
  <c r="T84" i="1"/>
  <c r="U84" i="1" s="1"/>
  <c r="P85" i="1"/>
  <c r="U85" i="1" s="1"/>
  <c r="Q85" i="1"/>
  <c r="R85" i="1"/>
  <c r="S85" i="1"/>
  <c r="T85" i="1"/>
  <c r="P86" i="1"/>
  <c r="Q86" i="1"/>
  <c r="R86" i="1"/>
  <c r="S86" i="1"/>
  <c r="T86" i="1"/>
  <c r="U86" i="1" s="1"/>
  <c r="P87" i="1"/>
  <c r="U87" i="1" s="1"/>
  <c r="Q87" i="1"/>
  <c r="R87" i="1"/>
  <c r="S87" i="1"/>
  <c r="T87" i="1"/>
  <c r="P88" i="1"/>
  <c r="U88" i="1" s="1"/>
  <c r="Q88" i="1"/>
  <c r="R88" i="1"/>
  <c r="S88" i="1"/>
  <c r="T88" i="1"/>
  <c r="P89" i="1"/>
  <c r="U89" i="1" s="1"/>
  <c r="Q89" i="1"/>
  <c r="R89" i="1"/>
  <c r="S89" i="1"/>
  <c r="T89" i="1"/>
  <c r="P90" i="1"/>
  <c r="U90" i="1" s="1"/>
  <c r="Q90" i="1"/>
  <c r="R90" i="1"/>
  <c r="S90" i="1"/>
  <c r="T90" i="1"/>
  <c r="P91" i="1"/>
  <c r="U91" i="1" s="1"/>
  <c r="Q91" i="1"/>
  <c r="R91" i="1"/>
  <c r="S91" i="1"/>
  <c r="T91" i="1"/>
  <c r="P92" i="1"/>
  <c r="Q92" i="1"/>
  <c r="R92" i="1"/>
  <c r="S92" i="1"/>
  <c r="T92" i="1"/>
  <c r="U92" i="1" s="1"/>
  <c r="P93" i="1"/>
  <c r="U93" i="1" s="1"/>
  <c r="Q93" i="1"/>
  <c r="R93" i="1"/>
  <c r="S93" i="1"/>
  <c r="T93" i="1"/>
  <c r="P94" i="1"/>
  <c r="Q94" i="1"/>
  <c r="R94" i="1"/>
  <c r="S94" i="1"/>
  <c r="T94" i="1"/>
  <c r="U94" i="1" s="1"/>
  <c r="P95" i="1"/>
  <c r="U95" i="1" s="1"/>
  <c r="Q95" i="1"/>
  <c r="R95" i="1"/>
  <c r="S95" i="1"/>
  <c r="T95" i="1"/>
  <c r="P96" i="1"/>
  <c r="U96" i="1" s="1"/>
  <c r="Q96" i="1"/>
  <c r="R96" i="1"/>
  <c r="S96" i="1"/>
  <c r="T96" i="1"/>
  <c r="P97" i="1"/>
  <c r="U97" i="1" s="1"/>
  <c r="Q97" i="1"/>
  <c r="R97" i="1"/>
  <c r="S97" i="1"/>
  <c r="T97" i="1"/>
  <c r="P98" i="1"/>
  <c r="U98" i="1" s="1"/>
  <c r="Q98" i="1"/>
  <c r="R98" i="1"/>
  <c r="S98" i="1"/>
  <c r="T98" i="1"/>
  <c r="P99" i="1"/>
  <c r="U99" i="1" s="1"/>
  <c r="Q99" i="1"/>
  <c r="R99" i="1"/>
  <c r="S99" i="1"/>
  <c r="T99" i="1"/>
  <c r="P100" i="1"/>
  <c r="Q100" i="1"/>
  <c r="R100" i="1"/>
  <c r="S100" i="1"/>
  <c r="T100" i="1"/>
  <c r="U100" i="1" s="1"/>
  <c r="P101" i="1"/>
  <c r="U101" i="1" s="1"/>
  <c r="Q101" i="1"/>
  <c r="R101" i="1"/>
  <c r="S101" i="1"/>
  <c r="T101" i="1"/>
  <c r="P102" i="1"/>
  <c r="Q102" i="1"/>
  <c r="R102" i="1"/>
  <c r="S102" i="1"/>
  <c r="T102" i="1"/>
  <c r="U102" i="1" s="1"/>
  <c r="P103" i="1"/>
  <c r="U103" i="1" s="1"/>
  <c r="Q103" i="1"/>
  <c r="R103" i="1"/>
  <c r="S103" i="1"/>
  <c r="T103" i="1"/>
  <c r="P104" i="1"/>
  <c r="U104" i="1" s="1"/>
  <c r="Q104" i="1"/>
  <c r="R104" i="1"/>
  <c r="S104" i="1"/>
  <c r="T104" i="1"/>
  <c r="P105" i="1"/>
  <c r="U105" i="1" s="1"/>
  <c r="Q105" i="1"/>
  <c r="R105" i="1"/>
  <c r="S105" i="1"/>
  <c r="T105" i="1"/>
  <c r="P106" i="1"/>
  <c r="U106" i="1" s="1"/>
  <c r="Q106" i="1"/>
  <c r="R106" i="1"/>
  <c r="S106" i="1"/>
  <c r="T106" i="1"/>
  <c r="P107" i="1"/>
  <c r="U107" i="1" s="1"/>
  <c r="Q107" i="1"/>
  <c r="R107" i="1"/>
  <c r="S107" i="1"/>
  <c r="T107" i="1"/>
  <c r="P108" i="1"/>
  <c r="Q108" i="1"/>
  <c r="R108" i="1"/>
  <c r="S108" i="1"/>
  <c r="T108" i="1"/>
  <c r="U108" i="1" s="1"/>
  <c r="P109" i="1"/>
  <c r="U109" i="1" s="1"/>
  <c r="Q109" i="1"/>
  <c r="R109" i="1"/>
  <c r="S109" i="1"/>
  <c r="T109" i="1"/>
  <c r="P110" i="1"/>
  <c r="Q110" i="1"/>
  <c r="R110" i="1"/>
  <c r="S110" i="1"/>
  <c r="T110" i="1"/>
  <c r="U110" i="1" s="1"/>
  <c r="Q3" i="1"/>
  <c r="R3" i="1"/>
  <c r="S3" i="1"/>
  <c r="T3" i="1"/>
  <c r="P3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<sst xmlns="http://schemas.openxmlformats.org/spreadsheetml/2006/main" count="735" uniqueCount="212">
  <si>
    <t>County</t>
  </si>
  <si>
    <t>Jurisdiction</t>
  </si>
  <si>
    <t>HUD Most Impacted Zipcodes</t>
  </si>
  <si>
    <t>Levels of Damage Claims</t>
  </si>
  <si>
    <t>Total Damage</t>
  </si>
  <si>
    <t>HUD Most Impacted Area</t>
  </si>
  <si>
    <t>Minor Low</t>
  </si>
  <si>
    <t>Minor High</t>
  </si>
  <si>
    <t>Major Low</t>
  </si>
  <si>
    <t>Major High</t>
  </si>
  <si>
    <t>Severe</t>
  </si>
  <si>
    <t>Brazoria county</t>
  </si>
  <si>
    <t>Alvin city</t>
  </si>
  <si>
    <t>YES</t>
  </si>
  <si>
    <t>Angleton city</t>
  </si>
  <si>
    <t>Bailey's Prairie village</t>
  </si>
  <si>
    <t>Bonney village</t>
  </si>
  <si>
    <t>Brazoria city</t>
  </si>
  <si>
    <t>Brazoria county unic</t>
  </si>
  <si>
    <t>Brookside Village city</t>
  </si>
  <si>
    <t>Clute city</t>
  </si>
  <si>
    <t>Danbury city</t>
  </si>
  <si>
    <t>Freeport city</t>
  </si>
  <si>
    <t>Hillcrest village</t>
  </si>
  <si>
    <t>Holiday Lakes town</t>
  </si>
  <si>
    <t>Iowa Colony village</t>
  </si>
  <si>
    <t>Jones Creek village</t>
  </si>
  <si>
    <t>Lake Jackson city</t>
  </si>
  <si>
    <t>Liverpool city</t>
  </si>
  <si>
    <t>Manvel city</t>
  </si>
  <si>
    <t>Oyster Creek city</t>
  </si>
  <si>
    <t>Pearland city</t>
  </si>
  <si>
    <t>Quintana town</t>
  </si>
  <si>
    <t>Richwood city</t>
  </si>
  <si>
    <t>Sandy Point city</t>
  </si>
  <si>
    <t>Surfside Beach city</t>
  </si>
  <si>
    <t>Sweeny city</t>
  </si>
  <si>
    <t>West Columbia city</t>
  </si>
  <si>
    <t>Chambers county</t>
  </si>
  <si>
    <t>Anahuac city</t>
  </si>
  <si>
    <t>Baytown city</t>
  </si>
  <si>
    <t>Beach City city</t>
  </si>
  <si>
    <t>Chambers county unic</t>
  </si>
  <si>
    <t>Cove city</t>
  </si>
  <si>
    <t>Mont Belvieu city</t>
  </si>
  <si>
    <t>Old River-Winfree city</t>
  </si>
  <si>
    <t>Colorado county</t>
  </si>
  <si>
    <t>Colorado county unic</t>
  </si>
  <si>
    <t>Columbus city</t>
  </si>
  <si>
    <t>Fort Bend county</t>
  </si>
  <si>
    <t>Arcola city</t>
  </si>
  <si>
    <t>Beasley city</t>
  </si>
  <si>
    <t>Fairchilds village</t>
  </si>
  <si>
    <t>Fort Bend county unic</t>
  </si>
  <si>
    <t>Fulshear city</t>
  </si>
  <si>
    <t>Katy city</t>
  </si>
  <si>
    <t>Kendleton city</t>
  </si>
  <si>
    <t>Meadows Place city</t>
  </si>
  <si>
    <t>Missouri City city</t>
  </si>
  <si>
    <t>Needville city</t>
  </si>
  <si>
    <t>Orchard city</t>
  </si>
  <si>
    <t>Pleak village</t>
  </si>
  <si>
    <t>Richmond city</t>
  </si>
  <si>
    <t>Rosenberg city</t>
  </si>
  <si>
    <t>Simonton city</t>
  </si>
  <si>
    <t>Stafford city</t>
  </si>
  <si>
    <t>Sugar Land city</t>
  </si>
  <si>
    <t>Thompsons town</t>
  </si>
  <si>
    <t>Weston Lakes city</t>
  </si>
  <si>
    <t>Galveston county</t>
  </si>
  <si>
    <t>Bayou Vista city</t>
  </si>
  <si>
    <t>Clear Lake Shores city</t>
  </si>
  <si>
    <t>Dickinson city</t>
  </si>
  <si>
    <t>Friendswood city</t>
  </si>
  <si>
    <t>Galveston city</t>
  </si>
  <si>
    <t>Galveston county unic</t>
  </si>
  <si>
    <t>Hitchcock city</t>
  </si>
  <si>
    <t>Jamaica Beach city</t>
  </si>
  <si>
    <t>Kemah city</t>
  </si>
  <si>
    <t>La Marque city</t>
  </si>
  <si>
    <t>League City city</t>
  </si>
  <si>
    <t>Santa Fe city</t>
  </si>
  <si>
    <t>Texas City city</t>
  </si>
  <si>
    <t>Tiki Island village</t>
  </si>
  <si>
    <t>Liberty county</t>
  </si>
  <si>
    <t>Ames city</t>
  </si>
  <si>
    <t>Cleveland city</t>
  </si>
  <si>
    <t>Daisetta city</t>
  </si>
  <si>
    <t>Dayton city</t>
  </si>
  <si>
    <t>Dayton Lakes city</t>
  </si>
  <si>
    <t>Devers city</t>
  </si>
  <si>
    <t>Hardin city</t>
  </si>
  <si>
    <t>Kenefick town</t>
  </si>
  <si>
    <t>Liberty city</t>
  </si>
  <si>
    <t>Liberty county unic</t>
  </si>
  <si>
    <t>North Cleveland city</t>
  </si>
  <si>
    <t>Plum Grove city</t>
  </si>
  <si>
    <t>Matagorda county</t>
  </si>
  <si>
    <t>Bay City city</t>
  </si>
  <si>
    <t>Matagorda county unic</t>
  </si>
  <si>
    <t>Montgomery county</t>
  </si>
  <si>
    <t>Conroe city</t>
  </si>
  <si>
    <t>Cut and Shoot city</t>
  </si>
  <si>
    <t>Magnolia city</t>
  </si>
  <si>
    <t>Montgomery city</t>
  </si>
  <si>
    <t>Montgomery county unic</t>
  </si>
  <si>
    <t>Oak Ridge North city</t>
  </si>
  <si>
    <t>Panorama Village city</t>
  </si>
  <si>
    <t>Patton Village city</t>
  </si>
  <si>
    <t>Roman Forest town</t>
  </si>
  <si>
    <t>Shenandoah city</t>
  </si>
  <si>
    <t>Splendora city</t>
  </si>
  <si>
    <t>Stagecoach town</t>
  </si>
  <si>
    <t>Willis city</t>
  </si>
  <si>
    <t>Woodbranch city</t>
  </si>
  <si>
    <t>Woodloch town</t>
  </si>
  <si>
    <t>Waller county</t>
  </si>
  <si>
    <t>Brookshire city</t>
  </si>
  <si>
    <t>Pattison city</t>
  </si>
  <si>
    <t>Waller county unic</t>
  </si>
  <si>
    <t>Wharton county</t>
  </si>
  <si>
    <t>East Bernard city</t>
  </si>
  <si>
    <t>El Campo city</t>
  </si>
  <si>
    <t>Wharton city</t>
  </si>
  <si>
    <t>Wharton county unic</t>
  </si>
  <si>
    <t>Austin county</t>
  </si>
  <si>
    <t>Austin county unic</t>
  </si>
  <si>
    <t>NO</t>
  </si>
  <si>
    <t>Bellville city</t>
  </si>
  <si>
    <t>Brazos Country city</t>
  </si>
  <si>
    <t>Industry city</t>
  </si>
  <si>
    <t>San Felipe town</t>
  </si>
  <si>
    <t>Sealy city</t>
  </si>
  <si>
    <t>Wallis city</t>
  </si>
  <si>
    <t>Eagle Lake city</t>
  </si>
  <si>
    <t>Weimar city</t>
  </si>
  <si>
    <t>Palacios city</t>
  </si>
  <si>
    <t>Walker county</t>
  </si>
  <si>
    <t>Huntsville city</t>
  </si>
  <si>
    <t>New Waverly city</t>
  </si>
  <si>
    <t>Riverside city</t>
  </si>
  <si>
    <t>Walker county unic</t>
  </si>
  <si>
    <t>Hempstead city</t>
  </si>
  <si>
    <t>Pine Island town</t>
  </si>
  <si>
    <t>Prairie View city</t>
  </si>
  <si>
    <t>Waller city</t>
  </si>
  <si>
    <t>Damage Weights</t>
  </si>
  <si>
    <t>Weighted Damage Levels</t>
  </si>
  <si>
    <t>Total Weighted Damage</t>
  </si>
  <si>
    <t>Share of Total Weighted Damage</t>
  </si>
  <si>
    <t>Total Infrastructure Amount</t>
  </si>
  <si>
    <t>Total Buyouts / Acquisition Amount</t>
  </si>
  <si>
    <t>Buyouts / Acquisition Allocation</t>
  </si>
  <si>
    <t>Infrastructure Allocation</t>
  </si>
  <si>
    <t xml:space="preserve">Damage Weights </t>
  </si>
  <si>
    <t>Final Buyouts / Acquisition Allocation</t>
  </si>
  <si>
    <t>Final Infrastructure Allocation</t>
  </si>
  <si>
    <t>Total</t>
  </si>
  <si>
    <t xml:space="preserve"> Summary of Hurricane Harvey- Community Development Block Grant Disaster Recovery Funds Allocations</t>
  </si>
  <si>
    <t>Local Buyout and Acquisition Program</t>
  </si>
  <si>
    <t>Local Infrastructure Program</t>
  </si>
  <si>
    <t>County_Name</t>
  </si>
  <si>
    <t>Jurisdiction*</t>
  </si>
  <si>
    <t>Allocation</t>
  </si>
  <si>
    <t>Percentage of Allocation</t>
  </si>
  <si>
    <t>Total Allocation</t>
  </si>
  <si>
    <t>Percentage of Total Regional Allocation</t>
  </si>
  <si>
    <t>70% Low-to-Moderate Income Benefit Requirement</t>
  </si>
  <si>
    <t>Overview of Allocation Process – June 19, 2018</t>
  </si>
  <si>
    <t>Houston-Galveston Area Council’s (H-GAC) Method of Distribution for Hurricane Harvey Community Development Block Grant Disaster Recovery Funds</t>
  </si>
  <si>
    <t>The process for developing the draft allocation is as follows:</t>
  </si>
  <si>
    <r>
      <t>1.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 xml:space="preserve">Houston-Galveston Area Council (H-GAC) used FEMA’s “Individual Assistance Housing Registrants Large Disasters-V1” for its Method of Distribution(MOD). It is the best data available at the lowest geographic-level (Census Block) to measure the damage caused by Hurricane Harvey in the H-GAC Region.  The data is available for download at </t>
    </r>
  </si>
  <si>
    <t>https://www.fema.gov/openfema-dataset-individual-assistance-housing-registrants-large-disasters-v1.</t>
  </si>
  <si>
    <r>
      <t>2.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The FEMA data is then matched with the US Census TIGER geodatabase to get corresponding City and Zip Code information for the Census Blocks included in the FEMA dataset.</t>
    </r>
  </si>
  <si>
    <r>
      <t>3.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Data related to City of Houston and Harris County is excluded from the FEMA data as these jurisdictions will be receiving funds directly from HUD/GLO.</t>
    </r>
  </si>
  <si>
    <r>
      <t>4.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Categorizing damage levels based on Owner's Real Property Damage and Renter's Personal Property Damage reported by FEMA. A similar method was used by HUD in categorizing damages for CDBG allocation.</t>
    </r>
  </si>
  <si>
    <r>
      <t>Minor Low</t>
    </r>
    <r>
      <rPr>
        <sz val="11"/>
        <color theme="1"/>
        <rFont val="Calibri"/>
        <family val="2"/>
        <scheme val="minor"/>
      </rPr>
      <t xml:space="preserve">:  Owner Real Property Damage less than $3,000 (or) Renter Personal Property Damage less than $1,000 </t>
    </r>
  </si>
  <si>
    <r>
      <t>Minor High</t>
    </r>
    <r>
      <rPr>
        <sz val="11"/>
        <color theme="1"/>
        <rFont val="Calibri"/>
        <family val="2"/>
        <scheme val="minor"/>
      </rPr>
      <t xml:space="preserve">: Owner Real Property Damage between $3,001 and $7,999 (or) Renter Personal Property Damage between $1,001 and $1,999 </t>
    </r>
  </si>
  <si>
    <r>
      <t>Major Low</t>
    </r>
    <r>
      <rPr>
        <sz val="11"/>
        <color theme="1"/>
        <rFont val="Calibri"/>
        <family val="2"/>
        <scheme val="minor"/>
      </rPr>
      <t xml:space="preserve">: Owner Real Property Damage between $8,000 and $14,999 (or) Renter Personal Property Damage between $2,000 and $3,499 </t>
    </r>
  </si>
  <si>
    <r>
      <t>Major High</t>
    </r>
    <r>
      <rPr>
        <sz val="11"/>
        <color theme="1"/>
        <rFont val="Calibri"/>
        <family val="2"/>
        <scheme val="minor"/>
      </rPr>
      <t xml:space="preserve">: Owner Real Property Damage between $15,000 and $28,800 (or) Renter Personal Property Damage between $3,500 and $7,499 </t>
    </r>
  </si>
  <si>
    <r>
      <t>Severe</t>
    </r>
    <r>
      <rPr>
        <sz val="11"/>
        <color theme="1"/>
        <rFont val="Calibri"/>
        <family val="2"/>
        <scheme val="minor"/>
      </rPr>
      <t xml:space="preserve">: Owner Real Property Damage more than $28,800 (or) Renter Personal Property Damage more than $7,499 </t>
    </r>
  </si>
  <si>
    <r>
      <t>5.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Assign weights to the damage levels</t>
    </r>
  </si>
  <si>
    <r>
      <t xml:space="preserve">Minor Low: </t>
    </r>
    <r>
      <rPr>
        <b/>
        <sz val="11"/>
        <color theme="1"/>
        <rFont val="Calibri"/>
        <family val="2"/>
        <scheme val="minor"/>
      </rPr>
      <t>0.5</t>
    </r>
  </si>
  <si>
    <r>
      <t xml:space="preserve">Minor High: </t>
    </r>
    <r>
      <rPr>
        <b/>
        <sz val="11"/>
        <color theme="1"/>
        <rFont val="Calibri"/>
        <family val="2"/>
        <scheme val="minor"/>
      </rPr>
      <t>1</t>
    </r>
  </si>
  <si>
    <r>
      <t xml:space="preserve">Major Low: </t>
    </r>
    <r>
      <rPr>
        <b/>
        <sz val="11"/>
        <color theme="1"/>
        <rFont val="Calibri"/>
        <family val="2"/>
        <scheme val="minor"/>
      </rPr>
      <t>2</t>
    </r>
  </si>
  <si>
    <r>
      <t xml:space="preserve">Major High: </t>
    </r>
    <r>
      <rPr>
        <b/>
        <sz val="11"/>
        <color theme="1"/>
        <rFont val="Calibri"/>
        <family val="2"/>
        <scheme val="minor"/>
      </rPr>
      <t>4</t>
    </r>
  </si>
  <si>
    <r>
      <t xml:space="preserve">Severe: </t>
    </r>
    <r>
      <rPr>
        <b/>
        <sz val="11"/>
        <color theme="1"/>
        <rFont val="Calibri"/>
        <family val="2"/>
        <scheme val="minor"/>
      </rPr>
      <t>5</t>
    </r>
  </si>
  <si>
    <t>For example: 10 Minor Low damage claims are equal to 1 Severe claim</t>
  </si>
  <si>
    <t>6. Multiply the weights with damage levels and sum it up to get Total Weighted Damage</t>
  </si>
  <si>
    <t xml:space="preserve">7. Separate the data into two sets: 1. HUD Most Impacted Areas, and 2.  Non-HUD Areas (Remaining Impacted Regions Identified by FEMA) </t>
  </si>
  <si>
    <t>8. For each set of data calculate Share of Total Weighted Damage by Jurisdiction</t>
  </si>
  <si>
    <t>9. Multiply the share of Total Weighted Damage with GLO allocated Buyouts amount for HUD and Non-HUD portion and sum it up by jurisdiction. Repeat the same process for Infrastructure Funds.</t>
  </si>
  <si>
    <t>10. If a Jurisdiction is allocated less than $1,000,000 for Buyouts and less than $100,000 for Infrastructure then those funds are rolled up to respective County. Allocations to counties in H-GAC’s Method of Distribution may be used in unincorporated areas and/or cities that are below the respective allocation thresholds.</t>
  </si>
  <si>
    <t>11. Finally, sum up the tables by jurisdiction to get final allocated amount. This will include two tables for Buyout (HUD, Non-HUD) and two tables for Infrastructure (HUD, Non-HUD).</t>
  </si>
  <si>
    <t>Reallocation Methodology</t>
  </si>
  <si>
    <t>H-GAC proposes reallocating funds that cannot be spent by a county to other jurisdictions, prioritized by the percentage of units claiming damage within their identified damaged area. There must be a minimum of 5,000 total units in the damaged area for a jurisdiction to be included in this reallocation ranking. The 5,000-unit threshold was established to ensure that reallocated funds will benefit communities with the greatest concentration of damages.</t>
  </si>
  <si>
    <t xml:space="preserve"> Hurricane Harvey- Community Development Block Grant Reallocation Method</t>
  </si>
  <si>
    <r>
      <rPr>
        <b/>
        <sz val="11"/>
        <color theme="1"/>
        <rFont val="Calibri"/>
        <family val="2"/>
        <scheme val="minor"/>
      </rPr>
      <t>Reallocation Procedure</t>
    </r>
    <r>
      <rPr>
        <sz val="11"/>
        <color theme="1"/>
        <rFont val="Calibri"/>
        <family val="2"/>
        <scheme val="minor"/>
      </rPr>
      <t xml:space="preserve">
Should a city be unable to utilize the funding allocated under this Method of Distribution, H-GAC proposes the funds be reallocated to the county where the city is located. Should the county be unable to utilize the funds, H-GAC proposes they be reallocated in the order listed in the table below.</t>
    </r>
  </si>
  <si>
    <t xml:space="preserve"> (* Includes Cities with minimum 5,000  total housing units in damaged area. Cities with less than 5,000 units are counted towards County Totals)</t>
  </si>
  <si>
    <t>Reallocation  Ranks</t>
  </si>
  <si>
    <t>Total Damage Claims</t>
  </si>
  <si>
    <t>Total Housing Units in Damaged Area</t>
  </si>
  <si>
    <t>Percent Damaged</t>
  </si>
  <si>
    <t xml:space="preserve"> Hurricane Harvey- Community Development Block Grant Reallocation Hierarchy</t>
  </si>
  <si>
    <t>NA</t>
  </si>
  <si>
    <t>In addition to this tab, the MOD spreadsheet includes 5 Tabs</t>
  </si>
  <si>
    <r>
      <t xml:space="preserve">1. </t>
    </r>
    <r>
      <rPr>
        <b/>
        <sz val="11"/>
        <color theme="1"/>
        <rFont val="Calibri"/>
        <family val="2"/>
        <scheme val="minor"/>
      </rPr>
      <t>Allocation Summary</t>
    </r>
    <r>
      <rPr>
        <sz val="11"/>
        <color theme="1"/>
        <rFont val="Calibri"/>
        <family val="2"/>
        <scheme val="minor"/>
      </rPr>
      <t xml:space="preserve">: Includes final summary of Buyouts/Acquisitions and  Infrastructure Allocations by Individual Jurisdictions. </t>
    </r>
  </si>
  <si>
    <r>
      <t>2.</t>
    </r>
    <r>
      <rPr>
        <b/>
        <sz val="11"/>
        <color theme="1"/>
        <rFont val="Calibri"/>
        <family val="2"/>
        <scheme val="minor"/>
      </rPr>
      <t xml:space="preserve"> Reallocation</t>
    </r>
    <r>
      <rPr>
        <sz val="11"/>
        <color theme="1"/>
        <rFont val="Calibri"/>
        <family val="2"/>
        <scheme val="minor"/>
      </rPr>
      <t>: It includes H-GAC’s proposed reallocation rankings</t>
    </r>
  </si>
  <si>
    <r>
      <t xml:space="preserve">3. </t>
    </r>
    <r>
      <rPr>
        <b/>
        <sz val="11"/>
        <color theme="1"/>
        <rFont val="Calibri"/>
        <family val="2"/>
        <scheme val="minor"/>
      </rPr>
      <t>MOD Procedure</t>
    </r>
    <r>
      <rPr>
        <sz val="11"/>
        <color theme="1"/>
        <rFont val="Calibri"/>
        <family val="2"/>
        <scheme val="minor"/>
      </rPr>
      <t>: It describes how the MOD was developed</t>
    </r>
  </si>
  <si>
    <r>
      <t xml:space="preserve">4. </t>
    </r>
    <r>
      <rPr>
        <b/>
        <sz val="11"/>
        <color theme="1"/>
        <rFont val="Calibri"/>
        <family val="2"/>
        <scheme val="minor"/>
      </rPr>
      <t>HUD Worksheet</t>
    </r>
    <r>
      <rPr>
        <sz val="11"/>
        <color theme="1"/>
        <rFont val="Calibri"/>
        <family val="2"/>
        <scheme val="minor"/>
      </rPr>
      <t>: It includes all the calculations utilized for deriving the Buyouts/Acquisitions and  Infrastructure Allocations for the HUD’s most impacted areas.</t>
    </r>
  </si>
  <si>
    <r>
      <t xml:space="preserve">5. </t>
    </r>
    <r>
      <rPr>
        <b/>
        <sz val="11"/>
        <color theme="1"/>
        <rFont val="Calibri"/>
        <family val="2"/>
        <scheme val="minor"/>
      </rPr>
      <t>Non-HUD worksheet</t>
    </r>
    <r>
      <rPr>
        <sz val="11"/>
        <color theme="1"/>
        <rFont val="Calibri"/>
        <family val="2"/>
        <scheme val="minor"/>
      </rPr>
      <t>: It includes all the calculations utilized for deriving the Buyouts/Acquisitions and  Infrastructure Allocations for the State’s most impacted areas (non-HUD).</t>
    </r>
  </si>
  <si>
    <t xml:space="preserve">Final Buyouts / Acquisition Allocation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</si>
</sst>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#,##0.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1" fillId="4" borderId="1" xfId="0" applyFont="1" applyFill="1" applyBorder="1" applyAlignment="1">
      <alignment horizontal="right" wrapText="1"/>
    </xf>
    <xf numFmtId="3" fontId="0" fillId="4" borderId="1" xfId="0" applyNumberFormat="1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right" wrapText="1"/>
    </xf>
    <xf numFmtId="164" fontId="0" fillId="5" borderId="1" xfId="0" applyNumberFormat="1" applyFill="1" applyBorder="1"/>
    <xf numFmtId="3" fontId="0" fillId="5" borderId="1" xfId="0" applyNumberFormat="1" applyFill="1" applyBorder="1"/>
    <xf numFmtId="0" fontId="0" fillId="5" borderId="1" xfId="0" applyFill="1" applyBorder="1"/>
    <xf numFmtId="0" fontId="1" fillId="6" borderId="1" xfId="0" applyFont="1" applyFill="1" applyBorder="1" applyAlignment="1">
      <alignment wrapText="1"/>
    </xf>
    <xf numFmtId="0" fontId="0" fillId="6" borderId="1" xfId="0" applyFill="1" applyBorder="1"/>
    <xf numFmtId="10" fontId="0" fillId="6" borderId="1" xfId="0" applyNumberFormat="1" applyFill="1" applyBorder="1"/>
    <xf numFmtId="0" fontId="1" fillId="5" borderId="1" xfId="0" applyFont="1" applyFill="1" applyBorder="1" applyAlignment="1">
      <alignment wrapText="1"/>
    </xf>
    <xf numFmtId="6" fontId="0" fillId="5" borderId="1" xfId="0" applyNumberFormat="1" applyFill="1" applyBorder="1"/>
    <xf numFmtId="6" fontId="0" fillId="3" borderId="1" xfId="0" applyNumberFormat="1" applyFill="1" applyBorder="1"/>
    <xf numFmtId="0" fontId="1" fillId="4" borderId="1" xfId="0" applyFont="1" applyFill="1" applyBorder="1" applyAlignment="1">
      <alignment wrapText="1"/>
    </xf>
    <xf numFmtId="6" fontId="0" fillId="4" borderId="1" xfId="0" applyNumberFormat="1" applyFill="1" applyBorder="1"/>
    <xf numFmtId="6" fontId="0" fillId="4" borderId="2" xfId="0" applyNumberFormat="1" applyFill="1" applyBorder="1"/>
    <xf numFmtId="0" fontId="0" fillId="4" borderId="1" xfId="0" applyFont="1" applyFill="1" applyBorder="1" applyAlignment="1">
      <alignment wrapText="1"/>
    </xf>
    <xf numFmtId="165" fontId="0" fillId="3" borderId="3" xfId="0" applyNumberFormat="1" applyFill="1" applyBorder="1"/>
    <xf numFmtId="10" fontId="0" fillId="3" borderId="3" xfId="0" applyNumberFormat="1" applyFill="1" applyBorder="1"/>
    <xf numFmtId="165" fontId="0" fillId="5" borderId="3" xfId="0" applyNumberFormat="1" applyFill="1" applyBorder="1"/>
    <xf numFmtId="10" fontId="0" fillId="5" borderId="3" xfId="0" applyNumberFormat="1" applyFill="1" applyBorder="1"/>
    <xf numFmtId="165" fontId="0" fillId="2" borderId="3" xfId="0" applyNumberFormat="1" applyFill="1" applyBorder="1"/>
    <xf numFmtId="10" fontId="0" fillId="2" borderId="3" xfId="0" applyNumberFormat="1" applyFill="1" applyBorder="1"/>
    <xf numFmtId="165" fontId="0" fillId="2" borderId="1" xfId="0" applyNumberFormat="1" applyFill="1" applyBorder="1"/>
    <xf numFmtId="165" fontId="0" fillId="3" borderId="1" xfId="0" applyNumberFormat="1" applyFill="1" applyBorder="1"/>
    <xf numFmtId="165" fontId="0" fillId="5" borderId="1" xfId="0" applyNumberFormat="1" applyFill="1" applyBorder="1"/>
    <xf numFmtId="0" fontId="1" fillId="4" borderId="1" xfId="0" applyFont="1" applyFill="1" applyBorder="1"/>
    <xf numFmtId="165" fontId="1" fillId="3" borderId="1" xfId="0" applyNumberFormat="1" applyFont="1" applyFill="1" applyBorder="1"/>
    <xf numFmtId="9" fontId="1" fillId="3" borderId="1" xfId="0" applyNumberFormat="1" applyFont="1" applyFill="1" applyBorder="1"/>
    <xf numFmtId="165" fontId="1" fillId="5" borderId="1" xfId="0" applyNumberFormat="1" applyFont="1" applyFill="1" applyBorder="1"/>
    <xf numFmtId="9" fontId="1" fillId="5" borderId="1" xfId="0" applyNumberFormat="1" applyFont="1" applyFill="1" applyBorder="1"/>
    <xf numFmtId="165" fontId="1" fillId="2" borderId="1" xfId="0" applyNumberFormat="1" applyFont="1" applyFill="1" applyBorder="1"/>
    <xf numFmtId="9" fontId="1" fillId="2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10" fontId="0" fillId="0" borderId="1" xfId="0" applyNumberFormat="1" applyBorder="1"/>
    <xf numFmtId="0" fontId="0" fillId="0" borderId="0" xfId="0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/>
    <xf numFmtId="0" fontId="2" fillId="7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ema.gov/openfema-dataset-individual-assistance-housing-registrants-large-disasters-v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9" sqref="A9"/>
    </sheetView>
  </sheetViews>
  <sheetFormatPr defaultRowHeight="15" x14ac:dyDescent="0.25"/>
  <cols>
    <col min="1" max="1" width="189.7109375" customWidth="1"/>
  </cols>
  <sheetData>
    <row r="1" spans="1:1" ht="62.25" customHeight="1" x14ac:dyDescent="0.25">
      <c r="A1" s="71" t="s">
        <v>205</v>
      </c>
    </row>
    <row r="2" spans="1:1" ht="62.25" customHeight="1" x14ac:dyDescent="0.25">
      <c r="A2" s="72" t="s">
        <v>206</v>
      </c>
    </row>
    <row r="3" spans="1:1" ht="62.25" customHeight="1" x14ac:dyDescent="0.25">
      <c r="A3" s="72" t="s">
        <v>207</v>
      </c>
    </row>
    <row r="4" spans="1:1" ht="62.25" customHeight="1" x14ac:dyDescent="0.25">
      <c r="A4" s="72" t="s">
        <v>208</v>
      </c>
    </row>
    <row r="5" spans="1:1" ht="62.25" customHeight="1" x14ac:dyDescent="0.25">
      <c r="A5" s="72" t="s">
        <v>209</v>
      </c>
    </row>
    <row r="6" spans="1:1" ht="62.25" customHeight="1" x14ac:dyDescent="0.25">
      <c r="A6" s="72" t="s">
        <v>210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K20" sqref="K20"/>
    </sheetView>
  </sheetViews>
  <sheetFormatPr defaultRowHeight="15" x14ac:dyDescent="0.25"/>
  <cols>
    <col min="1" max="1" width="19.140625" customWidth="1"/>
    <col min="2" max="2" width="20.28515625" customWidth="1"/>
    <col min="3" max="3" width="12.85546875" customWidth="1"/>
    <col min="4" max="4" width="11.5703125" customWidth="1"/>
    <col min="5" max="5" width="12.28515625" customWidth="1"/>
    <col min="6" max="6" width="10.85546875" customWidth="1"/>
    <col min="7" max="7" width="11.85546875" customWidth="1"/>
    <col min="8" max="8" width="11" customWidth="1"/>
    <col min="9" max="9" width="12.42578125" customWidth="1"/>
  </cols>
  <sheetData>
    <row r="1" spans="1:9" ht="18.75" x14ac:dyDescent="0.3">
      <c r="A1" s="60" t="s">
        <v>158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28"/>
      <c r="B2" s="28"/>
      <c r="C2" s="61" t="s">
        <v>159</v>
      </c>
      <c r="D2" s="61"/>
      <c r="E2" s="62" t="s">
        <v>160</v>
      </c>
      <c r="F2" s="62"/>
      <c r="G2" s="63" t="s">
        <v>157</v>
      </c>
      <c r="H2" s="63"/>
      <c r="I2" s="63"/>
    </row>
    <row r="3" spans="1:9" ht="90" x14ac:dyDescent="0.25">
      <c r="A3" s="25" t="s">
        <v>161</v>
      </c>
      <c r="B3" s="25" t="s">
        <v>162</v>
      </c>
      <c r="C3" s="9" t="s">
        <v>163</v>
      </c>
      <c r="D3" s="9" t="s">
        <v>164</v>
      </c>
      <c r="E3" s="15" t="s">
        <v>163</v>
      </c>
      <c r="F3" s="15" t="s">
        <v>164</v>
      </c>
      <c r="G3" s="6" t="s">
        <v>165</v>
      </c>
      <c r="H3" s="6" t="s">
        <v>166</v>
      </c>
      <c r="I3" s="6" t="s">
        <v>167</v>
      </c>
    </row>
    <row r="4" spans="1:9" x14ac:dyDescent="0.25">
      <c r="A4" s="14" t="s">
        <v>125</v>
      </c>
      <c r="B4" s="14" t="s">
        <v>125</v>
      </c>
      <c r="C4" s="29">
        <v>1655653.8053238001</v>
      </c>
      <c r="D4" s="30">
        <f>C4/SUM(C$4:C$74)</f>
        <v>1.4922060322782977E-2</v>
      </c>
      <c r="E4" s="31">
        <v>4301174.8891537497</v>
      </c>
      <c r="F4" s="32">
        <f>E4/SUM(E$4:E$74)</f>
        <v>3.3149258685268988E-2</v>
      </c>
      <c r="G4" s="33">
        <f>C4+E4</f>
        <v>5956828.6944775498</v>
      </c>
      <c r="H4" s="34">
        <f>G4/SUM(G$4:G$74)</f>
        <v>2.4747403542694352E-2</v>
      </c>
      <c r="I4" s="35">
        <f>G4*0.7</f>
        <v>4169780.0861342847</v>
      </c>
    </row>
    <row r="5" spans="1:9" x14ac:dyDescent="0.25">
      <c r="A5" s="14" t="s">
        <v>125</v>
      </c>
      <c r="B5" s="14" t="s">
        <v>131</v>
      </c>
      <c r="C5" s="36">
        <v>0</v>
      </c>
      <c r="D5" s="30">
        <f t="shared" ref="D5:D68" si="0">C5/SUM(C$4:C$74)</f>
        <v>0</v>
      </c>
      <c r="E5" s="37">
        <v>182359.75407230799</v>
      </c>
      <c r="F5" s="32">
        <f t="shared" ref="F5:F68" si="1">E5/SUM(E$4:E$74)</f>
        <v>1.4054510261298245E-3</v>
      </c>
      <c r="G5" s="33">
        <f t="shared" ref="G5:G68" si="2">C5+E5</f>
        <v>182359.75407230799</v>
      </c>
      <c r="H5" s="34">
        <f t="shared" ref="H5:H68" si="3">G5/SUM(G$4:G$74)</f>
        <v>7.5760621220444832E-4</v>
      </c>
      <c r="I5" s="35">
        <f t="shared" ref="I5:I68" si="4">G5*0.7</f>
        <v>127651.82785061558</v>
      </c>
    </row>
    <row r="6" spans="1:9" x14ac:dyDescent="0.25">
      <c r="A6" s="14" t="s">
        <v>125</v>
      </c>
      <c r="B6" s="14" t="s">
        <v>132</v>
      </c>
      <c r="C6" s="36">
        <v>0</v>
      </c>
      <c r="D6" s="30">
        <f t="shared" si="0"/>
        <v>0</v>
      </c>
      <c r="E6" s="37">
        <v>194936.288835916</v>
      </c>
      <c r="F6" s="32">
        <f t="shared" si="1"/>
        <v>1.5023786831042994E-3</v>
      </c>
      <c r="G6" s="33">
        <f t="shared" si="2"/>
        <v>194936.288835916</v>
      </c>
      <c r="H6" s="34">
        <f t="shared" si="3"/>
        <v>8.0985491649441263E-4</v>
      </c>
      <c r="I6" s="35">
        <f t="shared" si="4"/>
        <v>136455.4021851412</v>
      </c>
    </row>
    <row r="7" spans="1:9" x14ac:dyDescent="0.25">
      <c r="A7" s="14" t="s">
        <v>125</v>
      </c>
      <c r="B7" s="14" t="s">
        <v>133</v>
      </c>
      <c r="C7" s="36">
        <v>0</v>
      </c>
      <c r="D7" s="30">
        <f t="shared" si="0"/>
        <v>0</v>
      </c>
      <c r="E7" s="37">
        <v>427602.18196265399</v>
      </c>
      <c r="F7" s="32">
        <f t="shared" si="1"/>
        <v>3.2955403371320085E-3</v>
      </c>
      <c r="G7" s="33">
        <f t="shared" si="2"/>
        <v>427602.18196265399</v>
      </c>
      <c r="H7" s="34">
        <f t="shared" si="3"/>
        <v>1.7764559458587096E-3</v>
      </c>
      <c r="I7" s="35">
        <f t="shared" si="4"/>
        <v>299321.5273738578</v>
      </c>
    </row>
    <row r="8" spans="1:9" x14ac:dyDescent="0.25">
      <c r="A8" s="14" t="s">
        <v>11</v>
      </c>
      <c r="B8" s="14" t="s">
        <v>12</v>
      </c>
      <c r="C8" s="36">
        <v>1039086.20254535</v>
      </c>
      <c r="D8" s="30">
        <f t="shared" si="0"/>
        <v>9.3650659003080613E-3</v>
      </c>
      <c r="E8" s="37">
        <v>1012331.60839594</v>
      </c>
      <c r="F8" s="32">
        <f t="shared" si="1"/>
        <v>7.802064139873637E-3</v>
      </c>
      <c r="G8" s="33">
        <f t="shared" si="2"/>
        <v>2051417.8109412901</v>
      </c>
      <c r="H8" s="34">
        <f t="shared" si="3"/>
        <v>8.5225322072968179E-3</v>
      </c>
      <c r="I8" s="35">
        <f t="shared" si="4"/>
        <v>1435992.467658903</v>
      </c>
    </row>
    <row r="9" spans="1:9" x14ac:dyDescent="0.25">
      <c r="A9" s="14" t="s">
        <v>11</v>
      </c>
      <c r="B9" s="14" t="s">
        <v>14</v>
      </c>
      <c r="C9" s="36">
        <v>0</v>
      </c>
      <c r="D9" s="30">
        <f t="shared" si="0"/>
        <v>0</v>
      </c>
      <c r="E9" s="37">
        <v>154438.59634259</v>
      </c>
      <c r="F9" s="32">
        <f t="shared" si="1"/>
        <v>1.1902619895927116E-3</v>
      </c>
      <c r="G9" s="33">
        <f t="shared" si="2"/>
        <v>154438.59634259</v>
      </c>
      <c r="H9" s="34">
        <f t="shared" si="3"/>
        <v>6.4160889330267424E-4</v>
      </c>
      <c r="I9" s="35">
        <f t="shared" si="4"/>
        <v>108107.01743981299</v>
      </c>
    </row>
    <row r="10" spans="1:9" x14ac:dyDescent="0.25">
      <c r="A10" s="14" t="s">
        <v>11</v>
      </c>
      <c r="B10" s="14" t="s">
        <v>15</v>
      </c>
      <c r="C10" s="36">
        <v>0</v>
      </c>
      <c r="D10" s="30">
        <f t="shared" si="0"/>
        <v>0</v>
      </c>
      <c r="E10" s="37">
        <v>210679.24125347499</v>
      </c>
      <c r="F10" s="32">
        <f t="shared" si="1"/>
        <v>1.6237099973634647E-3</v>
      </c>
      <c r="G10" s="33">
        <f t="shared" si="2"/>
        <v>210679.24125347499</v>
      </c>
      <c r="H10" s="34">
        <f t="shared" si="3"/>
        <v>8.752583746787911E-4</v>
      </c>
      <c r="I10" s="35">
        <f t="shared" si="4"/>
        <v>147475.46887743249</v>
      </c>
    </row>
    <row r="11" spans="1:9" x14ac:dyDescent="0.25">
      <c r="A11" s="14" t="s">
        <v>11</v>
      </c>
      <c r="B11" s="14" t="s">
        <v>11</v>
      </c>
      <c r="C11" s="36">
        <v>14227875.670214299</v>
      </c>
      <c r="D11" s="30">
        <f t="shared" si="0"/>
        <v>0.1282328578192542</v>
      </c>
      <c r="E11" s="37">
        <v>10916934.0732574</v>
      </c>
      <c r="F11" s="32">
        <f t="shared" si="1"/>
        <v>8.4137074397278883E-2</v>
      </c>
      <c r="G11" s="33">
        <f t="shared" si="2"/>
        <v>25144809.743471697</v>
      </c>
      <c r="H11" s="34">
        <f t="shared" si="3"/>
        <v>0.10446309364290754</v>
      </c>
      <c r="I11" s="35">
        <f t="shared" si="4"/>
        <v>17601366.820430186</v>
      </c>
    </row>
    <row r="12" spans="1:9" x14ac:dyDescent="0.25">
      <c r="A12" s="14" t="s">
        <v>11</v>
      </c>
      <c r="B12" s="14" t="s">
        <v>19</v>
      </c>
      <c r="C12" s="36">
        <v>1026257.97782257</v>
      </c>
      <c r="D12" s="30">
        <f t="shared" si="0"/>
        <v>9.2494478027734129E-3</v>
      </c>
      <c r="E12" s="37">
        <v>999833.68730462797</v>
      </c>
      <c r="F12" s="32">
        <f t="shared" si="1"/>
        <v>7.7057423603689923E-3</v>
      </c>
      <c r="G12" s="33">
        <f t="shared" si="2"/>
        <v>2026091.665127198</v>
      </c>
      <c r="H12" s="34">
        <f t="shared" si="3"/>
        <v>8.4173157602931443E-3</v>
      </c>
      <c r="I12" s="35">
        <f t="shared" si="4"/>
        <v>1418264.1655890385</v>
      </c>
    </row>
    <row r="13" spans="1:9" x14ac:dyDescent="0.25">
      <c r="A13" s="14" t="s">
        <v>11</v>
      </c>
      <c r="B13" s="14" t="s">
        <v>21</v>
      </c>
      <c r="C13" s="36">
        <v>0</v>
      </c>
      <c r="D13" s="30">
        <f t="shared" si="0"/>
        <v>0</v>
      </c>
      <c r="E13" s="37">
        <v>178095.375551137</v>
      </c>
      <c r="F13" s="32">
        <f t="shared" si="1"/>
        <v>1.3725853579407278E-3</v>
      </c>
      <c r="G13" s="33">
        <f t="shared" si="2"/>
        <v>178095.375551137</v>
      </c>
      <c r="H13" s="34">
        <f t="shared" si="3"/>
        <v>7.3989002435770812E-4</v>
      </c>
      <c r="I13" s="35">
        <f t="shared" si="4"/>
        <v>124666.76288579589</v>
      </c>
    </row>
    <row r="14" spans="1:9" x14ac:dyDescent="0.25">
      <c r="A14" s="14" t="s">
        <v>11</v>
      </c>
      <c r="B14" s="14" t="s">
        <v>22</v>
      </c>
      <c r="C14" s="36">
        <v>0</v>
      </c>
      <c r="D14" s="30">
        <f t="shared" si="0"/>
        <v>0</v>
      </c>
      <c r="E14" s="37">
        <v>193271.42259058199</v>
      </c>
      <c r="F14" s="32">
        <f t="shared" si="1"/>
        <v>1.4895475187677552E-3</v>
      </c>
      <c r="G14" s="33">
        <f t="shared" si="2"/>
        <v>193271.42259058199</v>
      </c>
      <c r="H14" s="34">
        <f t="shared" si="3"/>
        <v>8.0293829710999286E-4</v>
      </c>
      <c r="I14" s="35">
        <f t="shared" si="4"/>
        <v>135289.99581340738</v>
      </c>
    </row>
    <row r="15" spans="1:9" x14ac:dyDescent="0.25">
      <c r="A15" s="14" t="s">
        <v>11</v>
      </c>
      <c r="B15" s="14" t="s">
        <v>24</v>
      </c>
      <c r="C15" s="36">
        <v>0</v>
      </c>
      <c r="D15" s="30">
        <f t="shared" si="0"/>
        <v>0</v>
      </c>
      <c r="E15" s="37">
        <v>599007.50373339804</v>
      </c>
      <c r="F15" s="32">
        <f t="shared" si="1"/>
        <v>4.6165652891139259E-3</v>
      </c>
      <c r="G15" s="33">
        <f t="shared" si="2"/>
        <v>599007.50373339804</v>
      </c>
      <c r="H15" s="34">
        <f t="shared" si="3"/>
        <v>2.4885524127519904E-3</v>
      </c>
      <c r="I15" s="35">
        <f t="shared" si="4"/>
        <v>419305.25261337863</v>
      </c>
    </row>
    <row r="16" spans="1:9" x14ac:dyDescent="0.25">
      <c r="A16" s="14" t="s">
        <v>11</v>
      </c>
      <c r="B16" s="14" t="s">
        <v>25</v>
      </c>
      <c r="C16" s="36">
        <v>0</v>
      </c>
      <c r="D16" s="30">
        <f t="shared" si="0"/>
        <v>0</v>
      </c>
      <c r="E16" s="37">
        <v>131674.525783422</v>
      </c>
      <c r="F16" s="32">
        <f t="shared" si="1"/>
        <v>1.0148187483521665E-3</v>
      </c>
      <c r="G16" s="33">
        <f t="shared" si="2"/>
        <v>131674.525783422</v>
      </c>
      <c r="H16" s="34">
        <f t="shared" si="3"/>
        <v>5.4703648417424495E-4</v>
      </c>
      <c r="I16" s="35">
        <f t="shared" si="4"/>
        <v>92172.168048395397</v>
      </c>
    </row>
    <row r="17" spans="1:9" x14ac:dyDescent="0.25">
      <c r="A17" s="14" t="s">
        <v>11</v>
      </c>
      <c r="B17" s="14" t="s">
        <v>26</v>
      </c>
      <c r="C17" s="36">
        <v>0</v>
      </c>
      <c r="D17" s="30">
        <f t="shared" si="0"/>
        <v>0</v>
      </c>
      <c r="E17" s="37">
        <v>200859.446110305</v>
      </c>
      <c r="F17" s="32">
        <f t="shared" si="1"/>
        <v>1.5480285991812729E-3</v>
      </c>
      <c r="G17" s="33">
        <f t="shared" si="2"/>
        <v>200859.446110305</v>
      </c>
      <c r="H17" s="34">
        <f t="shared" si="3"/>
        <v>8.344624334861374E-4</v>
      </c>
      <c r="I17" s="35">
        <f t="shared" si="4"/>
        <v>140601.61227721348</v>
      </c>
    </row>
    <row r="18" spans="1:9" x14ac:dyDescent="0.25">
      <c r="A18" s="14" t="s">
        <v>11</v>
      </c>
      <c r="B18" s="14" t="s">
        <v>28</v>
      </c>
      <c r="C18" s="36">
        <v>0</v>
      </c>
      <c r="D18" s="30">
        <f t="shared" si="0"/>
        <v>0</v>
      </c>
      <c r="E18" s="37">
        <v>191486.005291824</v>
      </c>
      <c r="F18" s="32">
        <f t="shared" si="1"/>
        <v>1.4757872645528127E-3</v>
      </c>
      <c r="G18" s="33">
        <f t="shared" si="2"/>
        <v>191486.005291824</v>
      </c>
      <c r="H18" s="34">
        <f t="shared" si="3"/>
        <v>7.9552085325678389E-4</v>
      </c>
      <c r="I18" s="35">
        <f t="shared" si="4"/>
        <v>134040.20370427679</v>
      </c>
    </row>
    <row r="19" spans="1:9" x14ac:dyDescent="0.25">
      <c r="A19" s="14" t="s">
        <v>11</v>
      </c>
      <c r="B19" s="14" t="s">
        <v>29</v>
      </c>
      <c r="C19" s="36">
        <v>0</v>
      </c>
      <c r="D19" s="30">
        <f t="shared" si="0"/>
        <v>0</v>
      </c>
      <c r="E19" s="37">
        <v>322714.17675055598</v>
      </c>
      <c r="F19" s="32">
        <f t="shared" si="1"/>
        <v>2.4871659493512395E-3</v>
      </c>
      <c r="G19" s="33">
        <f t="shared" si="2"/>
        <v>322714.17675055598</v>
      </c>
      <c r="H19" s="34">
        <f t="shared" si="3"/>
        <v>1.3407029764677244E-3</v>
      </c>
      <c r="I19" s="35">
        <f t="shared" si="4"/>
        <v>225899.92372538918</v>
      </c>
    </row>
    <row r="20" spans="1:9" x14ac:dyDescent="0.25">
      <c r="A20" s="14" t="s">
        <v>11</v>
      </c>
      <c r="B20" s="14" t="s">
        <v>31</v>
      </c>
      <c r="C20" s="36">
        <v>2727372.2062400798</v>
      </c>
      <c r="D20" s="30">
        <f t="shared" si="0"/>
        <v>2.4581233379424243E-2</v>
      </c>
      <c r="E20" s="37">
        <v>2657147.2948769899</v>
      </c>
      <c r="F20" s="32">
        <f t="shared" si="1"/>
        <v>2.0478698335391367E-2</v>
      </c>
      <c r="G20" s="33">
        <f t="shared" si="2"/>
        <v>5384519.5011170693</v>
      </c>
      <c r="H20" s="34">
        <f t="shared" si="3"/>
        <v>2.2369768179029106E-2</v>
      </c>
      <c r="I20" s="35">
        <f t="shared" si="4"/>
        <v>3769163.6507819481</v>
      </c>
    </row>
    <row r="21" spans="1:9" x14ac:dyDescent="0.25">
      <c r="A21" s="14" t="s">
        <v>11</v>
      </c>
      <c r="B21" s="14" t="s">
        <v>33</v>
      </c>
      <c r="C21" s="36">
        <v>0</v>
      </c>
      <c r="D21" s="30">
        <f t="shared" si="0"/>
        <v>0</v>
      </c>
      <c r="E21" s="37">
        <v>602578.33833091403</v>
      </c>
      <c r="F21" s="32">
        <f t="shared" si="1"/>
        <v>4.6440857975438114E-3</v>
      </c>
      <c r="G21" s="33">
        <f t="shared" si="2"/>
        <v>602578.33833091403</v>
      </c>
      <c r="H21" s="34">
        <f t="shared" si="3"/>
        <v>2.5033873004584083E-3</v>
      </c>
      <c r="I21" s="35">
        <f t="shared" si="4"/>
        <v>421804.83683163981</v>
      </c>
    </row>
    <row r="22" spans="1:9" x14ac:dyDescent="0.25">
      <c r="A22" s="14" t="s">
        <v>11</v>
      </c>
      <c r="B22" s="14" t="s">
        <v>37</v>
      </c>
      <c r="C22" s="36">
        <v>0</v>
      </c>
      <c r="D22" s="30">
        <f t="shared" si="0"/>
        <v>0</v>
      </c>
      <c r="E22" s="37">
        <v>159794.848238865</v>
      </c>
      <c r="F22" s="32">
        <f t="shared" si="1"/>
        <v>1.231542752237547E-3</v>
      </c>
      <c r="G22" s="33">
        <f t="shared" si="2"/>
        <v>159794.848238865</v>
      </c>
      <c r="H22" s="34">
        <f t="shared" si="3"/>
        <v>6.638612248623055E-4</v>
      </c>
      <c r="I22" s="35">
        <f t="shared" si="4"/>
        <v>111856.39376720549</v>
      </c>
    </row>
    <row r="23" spans="1:9" x14ac:dyDescent="0.25">
      <c r="A23" s="14" t="s">
        <v>38</v>
      </c>
      <c r="B23" s="14" t="s">
        <v>39</v>
      </c>
      <c r="C23" s="36">
        <v>0</v>
      </c>
      <c r="D23" s="30">
        <f t="shared" si="0"/>
        <v>0</v>
      </c>
      <c r="E23" s="37">
        <v>193271.42259058199</v>
      </c>
      <c r="F23" s="32">
        <f t="shared" si="1"/>
        <v>1.4895475187677552E-3</v>
      </c>
      <c r="G23" s="33">
        <f t="shared" si="2"/>
        <v>193271.42259058199</v>
      </c>
      <c r="H23" s="34">
        <f t="shared" si="3"/>
        <v>8.0293829710999286E-4</v>
      </c>
      <c r="I23" s="35">
        <f t="shared" si="4"/>
        <v>135289.99581340738</v>
      </c>
    </row>
    <row r="24" spans="1:9" x14ac:dyDescent="0.25">
      <c r="A24" s="14" t="s">
        <v>38</v>
      </c>
      <c r="B24" s="14" t="s">
        <v>40</v>
      </c>
      <c r="C24" s="36">
        <v>1833061.68270898</v>
      </c>
      <c r="D24" s="30">
        <f t="shared" si="0"/>
        <v>1.652100029415024E-2</v>
      </c>
      <c r="E24" s="37">
        <v>1785863.65308295</v>
      </c>
      <c r="F24" s="32">
        <f t="shared" si="1"/>
        <v>1.3763694278498335E-2</v>
      </c>
      <c r="G24" s="33">
        <f t="shared" si="2"/>
        <v>3618925.3357919301</v>
      </c>
      <c r="H24" s="34">
        <f t="shared" si="3"/>
        <v>1.5034678730773611E-2</v>
      </c>
      <c r="I24" s="35">
        <f t="shared" si="4"/>
        <v>2533247.7350543509</v>
      </c>
    </row>
    <row r="25" spans="1:9" x14ac:dyDescent="0.25">
      <c r="A25" s="14" t="s">
        <v>38</v>
      </c>
      <c r="B25" s="14" t="s">
        <v>38</v>
      </c>
      <c r="C25" s="36">
        <v>3520431.3846377898</v>
      </c>
      <c r="D25" s="30">
        <f t="shared" si="0"/>
        <v>3.1728909337728171E-2</v>
      </c>
      <c r="E25" s="37">
        <v>2701782.7273459402</v>
      </c>
      <c r="F25" s="32">
        <f t="shared" si="1"/>
        <v>2.0822704690764936E-2</v>
      </c>
      <c r="G25" s="33">
        <f t="shared" si="2"/>
        <v>6222214.1119837295</v>
      </c>
      <c r="H25" s="34">
        <f t="shared" si="3"/>
        <v>2.5849936510859196E-2</v>
      </c>
      <c r="I25" s="35">
        <f t="shared" si="4"/>
        <v>4355549.8783886107</v>
      </c>
    </row>
    <row r="26" spans="1:9" x14ac:dyDescent="0.25">
      <c r="A26" s="14" t="s">
        <v>38</v>
      </c>
      <c r="B26" s="14" t="s">
        <v>44</v>
      </c>
      <c r="C26" s="36">
        <v>0</v>
      </c>
      <c r="D26" s="30">
        <f t="shared" si="0"/>
        <v>0</v>
      </c>
      <c r="E26" s="37">
        <v>534732.48097809998</v>
      </c>
      <c r="F26" s="32">
        <f t="shared" si="1"/>
        <v>4.121196137375915E-3</v>
      </c>
      <c r="G26" s="33">
        <f t="shared" si="2"/>
        <v>534732.48097809998</v>
      </c>
      <c r="H26" s="34">
        <f t="shared" si="3"/>
        <v>2.2215244340364243E-3</v>
      </c>
      <c r="I26" s="35">
        <f t="shared" si="4"/>
        <v>374312.73668466997</v>
      </c>
    </row>
    <row r="27" spans="1:9" x14ac:dyDescent="0.25">
      <c r="A27" s="14" t="s">
        <v>46</v>
      </c>
      <c r="B27" s="14" t="s">
        <v>46</v>
      </c>
      <c r="C27" s="36">
        <v>915877.91279873194</v>
      </c>
      <c r="D27" s="30">
        <f t="shared" si="0"/>
        <v>8.2546154390134713E-3</v>
      </c>
      <c r="E27" s="37">
        <v>1527327.4716005679</v>
      </c>
      <c r="F27" s="32">
        <f t="shared" si="1"/>
        <v>1.1771149687699954E-2</v>
      </c>
      <c r="G27" s="33">
        <f t="shared" si="2"/>
        <v>2443205.3843993</v>
      </c>
      <c r="H27" s="34">
        <f t="shared" si="3"/>
        <v>1.0150197812716541E-2</v>
      </c>
      <c r="I27" s="35">
        <f t="shared" si="4"/>
        <v>1710243.7690795099</v>
      </c>
    </row>
    <row r="28" spans="1:9" x14ac:dyDescent="0.25">
      <c r="A28" s="14" t="s">
        <v>46</v>
      </c>
      <c r="B28" s="14" t="s">
        <v>48</v>
      </c>
      <c r="C28" s="36">
        <v>0</v>
      </c>
      <c r="D28" s="30">
        <f t="shared" si="0"/>
        <v>0</v>
      </c>
      <c r="E28" s="37">
        <v>310662.60998393799</v>
      </c>
      <c r="F28" s="32">
        <f t="shared" si="1"/>
        <v>2.3942842334003654E-3</v>
      </c>
      <c r="G28" s="33">
        <f t="shared" si="2"/>
        <v>310662.60998393799</v>
      </c>
      <c r="H28" s="34">
        <f t="shared" si="3"/>
        <v>1.2906352304585574E-3</v>
      </c>
      <c r="I28" s="35">
        <f t="shared" si="4"/>
        <v>217463.82698875657</v>
      </c>
    </row>
    <row r="29" spans="1:9" x14ac:dyDescent="0.25">
      <c r="A29" s="14" t="s">
        <v>46</v>
      </c>
      <c r="B29" s="14" t="s">
        <v>134</v>
      </c>
      <c r="C29" s="36">
        <v>0</v>
      </c>
      <c r="D29" s="30">
        <f t="shared" si="0"/>
        <v>0</v>
      </c>
      <c r="E29" s="37">
        <v>220089.358363131</v>
      </c>
      <c r="F29" s="32">
        <f t="shared" si="1"/>
        <v>1.6962339970532417E-3</v>
      </c>
      <c r="G29" s="33">
        <f t="shared" si="2"/>
        <v>220089.358363131</v>
      </c>
      <c r="H29" s="34">
        <f t="shared" si="3"/>
        <v>9.1435232507433703E-4</v>
      </c>
      <c r="I29" s="35">
        <f t="shared" si="4"/>
        <v>154062.55085419168</v>
      </c>
    </row>
    <row r="30" spans="1:9" x14ac:dyDescent="0.25">
      <c r="A30" s="14" t="s">
        <v>49</v>
      </c>
      <c r="B30" s="14" t="s">
        <v>50</v>
      </c>
      <c r="C30" s="36">
        <v>0</v>
      </c>
      <c r="D30" s="30">
        <f t="shared" si="0"/>
        <v>0</v>
      </c>
      <c r="E30" s="37">
        <v>171400.06068079299</v>
      </c>
      <c r="F30" s="32">
        <f t="shared" si="1"/>
        <v>1.3209844046346815E-3</v>
      </c>
      <c r="G30" s="33">
        <f t="shared" si="2"/>
        <v>171400.06068079299</v>
      </c>
      <c r="H30" s="34">
        <f t="shared" si="3"/>
        <v>7.1207460990816806E-4</v>
      </c>
      <c r="I30" s="35">
        <f t="shared" si="4"/>
        <v>119980.04247655509</v>
      </c>
    </row>
    <row r="31" spans="1:9" x14ac:dyDescent="0.25">
      <c r="A31" s="14" t="s">
        <v>49</v>
      </c>
      <c r="B31" s="14" t="s">
        <v>49</v>
      </c>
      <c r="C31" s="36">
        <v>21155575.171399601</v>
      </c>
      <c r="D31" s="30">
        <f t="shared" si="0"/>
        <v>0.19067075970574382</v>
      </c>
      <c r="E31" s="37">
        <v>17417192.103711601</v>
      </c>
      <c r="F31" s="32">
        <f t="shared" si="1"/>
        <v>0.13423471993033892</v>
      </c>
      <c r="G31" s="33">
        <f t="shared" si="2"/>
        <v>38572767.275111198</v>
      </c>
      <c r="H31" s="34">
        <f t="shared" si="3"/>
        <v>0.16024899933761377</v>
      </c>
      <c r="I31" s="35">
        <f t="shared" si="4"/>
        <v>27000937.092577837</v>
      </c>
    </row>
    <row r="32" spans="1:9" x14ac:dyDescent="0.25">
      <c r="A32" s="14" t="s">
        <v>49</v>
      </c>
      <c r="B32" s="14" t="s">
        <v>55</v>
      </c>
      <c r="C32" s="36">
        <v>0</v>
      </c>
      <c r="D32" s="30">
        <f t="shared" si="0"/>
        <v>0</v>
      </c>
      <c r="E32" s="37">
        <v>237014.14641016</v>
      </c>
      <c r="F32" s="32">
        <f t="shared" si="1"/>
        <v>1.8266737470339028E-3</v>
      </c>
      <c r="G32" s="33">
        <f t="shared" si="2"/>
        <v>237014.14641016</v>
      </c>
      <c r="H32" s="34">
        <f t="shared" si="3"/>
        <v>9.8466567151364267E-4</v>
      </c>
      <c r="I32" s="35">
        <f t="shared" si="4"/>
        <v>165909.90248711198</v>
      </c>
    </row>
    <row r="33" spans="1:9" x14ac:dyDescent="0.25">
      <c r="A33" s="14" t="s">
        <v>49</v>
      </c>
      <c r="B33" s="14" t="s">
        <v>58</v>
      </c>
      <c r="C33" s="36">
        <v>0</v>
      </c>
      <c r="D33" s="30">
        <f t="shared" si="0"/>
        <v>0</v>
      </c>
      <c r="E33" s="37">
        <v>954305.54618629196</v>
      </c>
      <c r="F33" s="32">
        <f t="shared" si="1"/>
        <v>7.3548558778879017E-3</v>
      </c>
      <c r="G33" s="33">
        <f t="shared" si="2"/>
        <v>954305.54618629196</v>
      </c>
      <c r="H33" s="34">
        <f t="shared" si="3"/>
        <v>3.964623739540798E-3</v>
      </c>
      <c r="I33" s="35">
        <f t="shared" si="4"/>
        <v>668013.88233040436</v>
      </c>
    </row>
    <row r="34" spans="1:9" x14ac:dyDescent="0.25">
      <c r="A34" s="14" t="s">
        <v>49</v>
      </c>
      <c r="B34" s="14" t="s">
        <v>62</v>
      </c>
      <c r="C34" s="36">
        <v>0</v>
      </c>
      <c r="D34" s="30">
        <f t="shared" si="0"/>
        <v>0</v>
      </c>
      <c r="E34" s="37">
        <v>219159.97342257699</v>
      </c>
      <c r="F34" s="32">
        <f t="shared" si="1"/>
        <v>1.6890712048844537E-3</v>
      </c>
      <c r="G34" s="33">
        <f t="shared" si="2"/>
        <v>219159.97342257699</v>
      </c>
      <c r="H34" s="34">
        <f t="shared" si="3"/>
        <v>9.1049123298154002E-4</v>
      </c>
      <c r="I34" s="35">
        <f t="shared" si="4"/>
        <v>153411.98139580389</v>
      </c>
    </row>
    <row r="35" spans="1:9" x14ac:dyDescent="0.25">
      <c r="A35" s="14" t="s">
        <v>49</v>
      </c>
      <c r="B35" s="14" t="s">
        <v>63</v>
      </c>
      <c r="C35" s="36">
        <v>0</v>
      </c>
      <c r="D35" s="30">
        <f t="shared" si="0"/>
        <v>0</v>
      </c>
      <c r="E35" s="37">
        <v>298611.04321732</v>
      </c>
      <c r="F35" s="32">
        <f t="shared" si="1"/>
        <v>2.3014025174494914E-3</v>
      </c>
      <c r="G35" s="33">
        <f t="shared" si="2"/>
        <v>298611.04321732</v>
      </c>
      <c r="H35" s="34">
        <f t="shared" si="3"/>
        <v>1.2405674844493905E-3</v>
      </c>
      <c r="I35" s="35">
        <f t="shared" si="4"/>
        <v>209027.73025212399</v>
      </c>
    </row>
    <row r="36" spans="1:9" x14ac:dyDescent="0.25">
      <c r="A36" s="14" t="s">
        <v>49</v>
      </c>
      <c r="B36" s="14" t="s">
        <v>64</v>
      </c>
      <c r="C36" s="36">
        <v>0</v>
      </c>
      <c r="D36" s="30">
        <f t="shared" si="0"/>
        <v>0</v>
      </c>
      <c r="E36" s="37">
        <v>516431.95366582798</v>
      </c>
      <c r="F36" s="32">
        <f t="shared" si="1"/>
        <v>3.9801535316727346E-3</v>
      </c>
      <c r="G36" s="33">
        <f t="shared" si="2"/>
        <v>516431.95366582798</v>
      </c>
      <c r="H36" s="34">
        <f t="shared" si="3"/>
        <v>2.1454956345410216E-3</v>
      </c>
      <c r="I36" s="35">
        <f t="shared" si="4"/>
        <v>361502.36756607954</v>
      </c>
    </row>
    <row r="37" spans="1:9" x14ac:dyDescent="0.25">
      <c r="A37" s="14" t="s">
        <v>49</v>
      </c>
      <c r="B37" s="14" t="s">
        <v>65</v>
      </c>
      <c r="C37" s="36">
        <v>0</v>
      </c>
      <c r="D37" s="30">
        <f t="shared" si="0"/>
        <v>0</v>
      </c>
      <c r="E37" s="37">
        <v>132567.23443280099</v>
      </c>
      <c r="F37" s="32">
        <f t="shared" si="1"/>
        <v>1.0216988754596376E-3</v>
      </c>
      <c r="G37" s="33">
        <f t="shared" si="2"/>
        <v>132567.23443280099</v>
      </c>
      <c r="H37" s="34">
        <f t="shared" si="3"/>
        <v>5.5074520610084944E-4</v>
      </c>
      <c r="I37" s="35">
        <f t="shared" si="4"/>
        <v>92797.064102960692</v>
      </c>
    </row>
    <row r="38" spans="1:9" x14ac:dyDescent="0.25">
      <c r="A38" s="14" t="s">
        <v>49</v>
      </c>
      <c r="B38" s="14" t="s">
        <v>66</v>
      </c>
      <c r="C38" s="36">
        <v>0</v>
      </c>
      <c r="D38" s="30">
        <f t="shared" si="0"/>
        <v>0</v>
      </c>
      <c r="E38" s="37">
        <v>417341.29358474398</v>
      </c>
      <c r="F38" s="32">
        <f t="shared" si="1"/>
        <v>3.2164594227433048E-3</v>
      </c>
      <c r="G38" s="33">
        <f t="shared" si="2"/>
        <v>417341.29358474398</v>
      </c>
      <c r="H38" s="34">
        <f t="shared" si="3"/>
        <v>1.7338275006878597E-3</v>
      </c>
      <c r="I38" s="35">
        <f t="shared" si="4"/>
        <v>292138.90550932079</v>
      </c>
    </row>
    <row r="39" spans="1:9" x14ac:dyDescent="0.25">
      <c r="A39" s="14" t="s">
        <v>49</v>
      </c>
      <c r="B39" s="14" t="s">
        <v>68</v>
      </c>
      <c r="C39" s="36">
        <v>0</v>
      </c>
      <c r="D39" s="30">
        <f t="shared" si="0"/>
        <v>0</v>
      </c>
      <c r="E39" s="37">
        <v>246833.94155332999</v>
      </c>
      <c r="F39" s="32">
        <f t="shared" si="1"/>
        <v>1.9023551452160947E-3</v>
      </c>
      <c r="G39" s="33">
        <f t="shared" si="2"/>
        <v>246833.94155332999</v>
      </c>
      <c r="H39" s="34">
        <f t="shared" si="3"/>
        <v>1.0254616127062962E-3</v>
      </c>
      <c r="I39" s="35">
        <f t="shared" si="4"/>
        <v>172783.75908733098</v>
      </c>
    </row>
    <row r="40" spans="1:9" x14ac:dyDescent="0.25">
      <c r="A40" s="14" t="s">
        <v>69</v>
      </c>
      <c r="B40" s="14" t="s">
        <v>72</v>
      </c>
      <c r="C40" s="36">
        <v>9219828.3686167095</v>
      </c>
      <c r="D40" s="30">
        <f t="shared" si="0"/>
        <v>8.3096378385273409E-2</v>
      </c>
      <c r="E40" s="37">
        <v>8982434.4300528299</v>
      </c>
      <c r="F40" s="32">
        <f t="shared" si="1"/>
        <v>6.922783895538645E-2</v>
      </c>
      <c r="G40" s="33">
        <f t="shared" si="2"/>
        <v>18202262.798669539</v>
      </c>
      <c r="H40" s="34">
        <f t="shared" si="3"/>
        <v>7.5620563553633655E-2</v>
      </c>
      <c r="I40" s="35">
        <f t="shared" si="4"/>
        <v>12741583.959068676</v>
      </c>
    </row>
    <row r="41" spans="1:9" x14ac:dyDescent="0.25">
      <c r="A41" s="14" t="s">
        <v>69</v>
      </c>
      <c r="B41" s="14" t="s">
        <v>73</v>
      </c>
      <c r="C41" s="36">
        <v>2762649.8242277298</v>
      </c>
      <c r="D41" s="30">
        <f t="shared" si="0"/>
        <v>2.4899183147644572E-2</v>
      </c>
      <c r="E41" s="37">
        <v>2691516.5778780798</v>
      </c>
      <c r="F41" s="32">
        <f t="shared" si="1"/>
        <v>2.0743583229029E-2</v>
      </c>
      <c r="G41" s="33">
        <f t="shared" si="2"/>
        <v>5454166.4021058101</v>
      </c>
      <c r="H41" s="34">
        <f t="shared" si="3"/>
        <v>2.2659113408289154E-2</v>
      </c>
      <c r="I41" s="35">
        <f t="shared" si="4"/>
        <v>3817916.4814740666</v>
      </c>
    </row>
    <row r="42" spans="1:9" x14ac:dyDescent="0.25">
      <c r="A42" s="14" t="s">
        <v>69</v>
      </c>
      <c r="B42" s="14" t="s">
        <v>74</v>
      </c>
      <c r="C42" s="36">
        <v>0</v>
      </c>
      <c r="D42" s="30">
        <f t="shared" si="0"/>
        <v>0</v>
      </c>
      <c r="E42" s="37">
        <v>848073.21691017505</v>
      </c>
      <c r="F42" s="32">
        <f t="shared" si="1"/>
        <v>6.5361207520986953E-3</v>
      </c>
      <c r="G42" s="33">
        <f t="shared" si="2"/>
        <v>848073.21691017505</v>
      </c>
      <c r="H42" s="34">
        <f t="shared" si="3"/>
        <v>3.5232858302747957E-3</v>
      </c>
      <c r="I42" s="35">
        <f t="shared" si="4"/>
        <v>593651.25183712249</v>
      </c>
    </row>
    <row r="43" spans="1:9" x14ac:dyDescent="0.25">
      <c r="A43" s="14" t="s">
        <v>69</v>
      </c>
      <c r="B43" s="14" t="s">
        <v>69</v>
      </c>
      <c r="C43" s="36">
        <v>4359763.8022141</v>
      </c>
      <c r="D43" s="30">
        <f t="shared" si="0"/>
        <v>3.9293636290710657E-2</v>
      </c>
      <c r="E43" s="37">
        <v>3399434.5368357301</v>
      </c>
      <c r="F43" s="32">
        <f t="shared" si="1"/>
        <v>2.6199524025254536E-2</v>
      </c>
      <c r="G43" s="33">
        <f t="shared" si="2"/>
        <v>7759198.3390498301</v>
      </c>
      <c r="H43" s="34">
        <f t="shared" si="3"/>
        <v>3.2235275229970536E-2</v>
      </c>
      <c r="I43" s="35">
        <f t="shared" si="4"/>
        <v>5431438.8373348806</v>
      </c>
    </row>
    <row r="44" spans="1:9" x14ac:dyDescent="0.25">
      <c r="A44" s="14" t="s">
        <v>69</v>
      </c>
      <c r="B44" s="14" t="s">
        <v>76</v>
      </c>
      <c r="C44" s="36">
        <v>1501818.59433142</v>
      </c>
      <c r="D44" s="30">
        <f t="shared" si="0"/>
        <v>1.3535575847094293E-2</v>
      </c>
      <c r="E44" s="37">
        <v>1463149.4763324</v>
      </c>
      <c r="F44" s="32">
        <f t="shared" si="1"/>
        <v>1.1276528329147143E-2</v>
      </c>
      <c r="G44" s="33">
        <f t="shared" si="2"/>
        <v>2964968.07066382</v>
      </c>
      <c r="H44" s="34">
        <f t="shared" si="3"/>
        <v>1.231783975992899E-2</v>
      </c>
      <c r="I44" s="35">
        <f t="shared" si="4"/>
        <v>2075477.6494646738</v>
      </c>
    </row>
    <row r="45" spans="1:9" x14ac:dyDescent="0.25">
      <c r="A45" s="14" t="s">
        <v>69</v>
      </c>
      <c r="B45" s="14" t="s">
        <v>79</v>
      </c>
      <c r="C45" s="36">
        <v>1485783.31342795</v>
      </c>
      <c r="D45" s="30">
        <f t="shared" si="0"/>
        <v>1.3391053225176027E-2</v>
      </c>
      <c r="E45" s="37">
        <v>1447527.07496826</v>
      </c>
      <c r="F45" s="32">
        <f t="shared" si="1"/>
        <v>1.1156126104766337E-2</v>
      </c>
      <c r="G45" s="33">
        <f t="shared" si="2"/>
        <v>2933310.38839621</v>
      </c>
      <c r="H45" s="34">
        <f t="shared" si="3"/>
        <v>1.218631920117442E-2</v>
      </c>
      <c r="I45" s="35">
        <f t="shared" si="4"/>
        <v>2053317.2718773468</v>
      </c>
    </row>
    <row r="46" spans="1:9" x14ac:dyDescent="0.25">
      <c r="A46" s="14" t="s">
        <v>69</v>
      </c>
      <c r="B46" s="14" t="s">
        <v>80</v>
      </c>
      <c r="C46" s="36">
        <v>6987717.2668526201</v>
      </c>
      <c r="D46" s="30">
        <f t="shared" si="0"/>
        <v>6.2978829414241239E-2</v>
      </c>
      <c r="E46" s="37">
        <v>6807796.1601652596</v>
      </c>
      <c r="F46" s="32">
        <f t="shared" si="1"/>
        <v>5.2467849321583854E-2</v>
      </c>
      <c r="G46" s="33">
        <f t="shared" si="2"/>
        <v>13795513.427017879</v>
      </c>
      <c r="H46" s="34">
        <f t="shared" si="3"/>
        <v>5.7312901774996046E-2</v>
      </c>
      <c r="I46" s="35">
        <f t="shared" si="4"/>
        <v>9656859.3989125136</v>
      </c>
    </row>
    <row r="47" spans="1:9" x14ac:dyDescent="0.25">
      <c r="A47" s="14" t="s">
        <v>69</v>
      </c>
      <c r="B47" s="14" t="s">
        <v>81</v>
      </c>
      <c r="C47" s="36">
        <v>1426223.6986436001</v>
      </c>
      <c r="D47" s="30">
        <f t="shared" si="0"/>
        <v>1.2854254915193602E-2</v>
      </c>
      <c r="E47" s="37">
        <v>1389501.0127586201</v>
      </c>
      <c r="F47" s="32">
        <f t="shared" si="1"/>
        <v>1.0708917842780665E-2</v>
      </c>
      <c r="G47" s="33">
        <f t="shared" si="2"/>
        <v>2815724.7114022202</v>
      </c>
      <c r="H47" s="34">
        <f t="shared" si="3"/>
        <v>1.1697814268657404E-2</v>
      </c>
      <c r="I47" s="35">
        <f t="shared" si="4"/>
        <v>1971007.2979815539</v>
      </c>
    </row>
    <row r="48" spans="1:9" x14ac:dyDescent="0.25">
      <c r="A48" s="14" t="s">
        <v>69</v>
      </c>
      <c r="B48" s="14" t="s">
        <v>82</v>
      </c>
      <c r="C48" s="36">
        <v>2270137.6250494798</v>
      </c>
      <c r="D48" s="30">
        <f t="shared" si="0"/>
        <v>2.0460274045867081E-2</v>
      </c>
      <c r="E48" s="37">
        <v>2211685.6788368002</v>
      </c>
      <c r="F48" s="32">
        <f t="shared" si="1"/>
        <v>1.704551490876266E-2</v>
      </c>
      <c r="G48" s="33">
        <f t="shared" si="2"/>
        <v>4481823.3038862795</v>
      </c>
      <c r="H48" s="34">
        <f t="shared" si="3"/>
        <v>1.8619553389398451E-2</v>
      </c>
      <c r="I48" s="35">
        <f t="shared" si="4"/>
        <v>3137276.3127203956</v>
      </c>
    </row>
    <row r="49" spans="1:9" x14ac:dyDescent="0.25">
      <c r="A49" s="14" t="s">
        <v>84</v>
      </c>
      <c r="B49" s="14" t="s">
        <v>86</v>
      </c>
      <c r="C49" s="36">
        <v>0</v>
      </c>
      <c r="D49" s="30">
        <f t="shared" si="0"/>
        <v>0</v>
      </c>
      <c r="E49" s="37">
        <v>323160.53107524599</v>
      </c>
      <c r="F49" s="32">
        <f t="shared" si="1"/>
        <v>2.490606012904979E-3</v>
      </c>
      <c r="G49" s="33">
        <f t="shared" si="2"/>
        <v>323160.53107524599</v>
      </c>
      <c r="H49" s="34">
        <f t="shared" si="3"/>
        <v>1.3425573374310289E-3</v>
      </c>
      <c r="I49" s="35">
        <f t="shared" si="4"/>
        <v>226212.37175267219</v>
      </c>
    </row>
    <row r="50" spans="1:9" x14ac:dyDescent="0.25">
      <c r="A50" s="14" t="s">
        <v>84</v>
      </c>
      <c r="B50" s="14" t="s">
        <v>88</v>
      </c>
      <c r="C50" s="36">
        <v>0</v>
      </c>
      <c r="D50" s="30">
        <f t="shared" si="0"/>
        <v>0</v>
      </c>
      <c r="E50" s="37">
        <v>498577.78067824501</v>
      </c>
      <c r="F50" s="32">
        <f t="shared" si="1"/>
        <v>3.8425509895232855E-3</v>
      </c>
      <c r="G50" s="33">
        <f t="shared" si="2"/>
        <v>498577.78067824501</v>
      </c>
      <c r="H50" s="34">
        <f t="shared" si="3"/>
        <v>2.0713211960089193E-3</v>
      </c>
      <c r="I50" s="35">
        <f t="shared" si="4"/>
        <v>349004.44647477148</v>
      </c>
    </row>
    <row r="51" spans="1:9" x14ac:dyDescent="0.25">
      <c r="A51" s="14" t="s">
        <v>84</v>
      </c>
      <c r="B51" s="14" t="s">
        <v>93</v>
      </c>
      <c r="C51" s="36">
        <v>0</v>
      </c>
      <c r="D51" s="30">
        <f t="shared" si="0"/>
        <v>0</v>
      </c>
      <c r="E51" s="37">
        <v>420912.12818226102</v>
      </c>
      <c r="F51" s="32">
        <f t="shared" si="1"/>
        <v>3.2439799311731981E-3</v>
      </c>
      <c r="G51" s="33">
        <f t="shared" si="2"/>
        <v>420912.12818226102</v>
      </c>
      <c r="H51" s="34">
        <f t="shared" si="3"/>
        <v>1.748662388394282E-3</v>
      </c>
      <c r="I51" s="35">
        <f t="shared" si="4"/>
        <v>294638.48972758267</v>
      </c>
    </row>
    <row r="52" spans="1:9" x14ac:dyDescent="0.25">
      <c r="A52" s="14" t="s">
        <v>84</v>
      </c>
      <c r="B52" s="14" t="s">
        <v>84</v>
      </c>
      <c r="C52" s="36">
        <v>6743064.6953538395</v>
      </c>
      <c r="D52" s="30">
        <f t="shared" si="0"/>
        <v>6.07738271255443E-2</v>
      </c>
      <c r="E52" s="37">
        <v>4921502.7840271601</v>
      </c>
      <c r="F52" s="32">
        <f t="shared" si="1"/>
        <v>3.7930140743494906E-2</v>
      </c>
      <c r="G52" s="33">
        <f t="shared" si="2"/>
        <v>11664567.479380999</v>
      </c>
      <c r="H52" s="34">
        <f t="shared" si="3"/>
        <v>4.8459973144913238E-2</v>
      </c>
      <c r="I52" s="35">
        <f t="shared" si="4"/>
        <v>8165197.2355666989</v>
      </c>
    </row>
    <row r="53" spans="1:9" x14ac:dyDescent="0.25">
      <c r="A53" s="14" t="s">
        <v>84</v>
      </c>
      <c r="B53" s="14" t="s">
        <v>96</v>
      </c>
      <c r="C53" s="36">
        <v>0</v>
      </c>
      <c r="D53" s="30">
        <f t="shared" si="0"/>
        <v>0</v>
      </c>
      <c r="E53" s="37">
        <v>405289.72681812599</v>
      </c>
      <c r="F53" s="32">
        <f t="shared" si="1"/>
        <v>3.1235777067924308E-3</v>
      </c>
      <c r="G53" s="33">
        <f t="shared" si="2"/>
        <v>405289.72681812599</v>
      </c>
      <c r="H53" s="34">
        <f t="shared" si="3"/>
        <v>1.6837597546786928E-3</v>
      </c>
      <c r="I53" s="35">
        <f t="shared" si="4"/>
        <v>283702.80877268815</v>
      </c>
    </row>
    <row r="54" spans="1:9" x14ac:dyDescent="0.25">
      <c r="A54" s="14" t="s">
        <v>97</v>
      </c>
      <c r="B54" s="14" t="s">
        <v>98</v>
      </c>
      <c r="C54" s="36">
        <v>0</v>
      </c>
      <c r="D54" s="30">
        <f t="shared" si="0"/>
        <v>0</v>
      </c>
      <c r="E54" s="37">
        <v>287005.83077539102</v>
      </c>
      <c r="F54" s="32">
        <f t="shared" si="1"/>
        <v>2.2119608650523494E-3</v>
      </c>
      <c r="G54" s="33">
        <f t="shared" si="2"/>
        <v>287005.83077539102</v>
      </c>
      <c r="H54" s="34">
        <f t="shared" si="3"/>
        <v>1.1923540994035239E-3</v>
      </c>
      <c r="I54" s="35">
        <f t="shared" si="4"/>
        <v>200904.0815427737</v>
      </c>
    </row>
    <row r="55" spans="1:9" x14ac:dyDescent="0.25">
      <c r="A55" s="14" t="s">
        <v>97</v>
      </c>
      <c r="B55" s="14" t="s">
        <v>97</v>
      </c>
      <c r="C55" s="36">
        <v>3249360.6635937039</v>
      </c>
      <c r="D55" s="30">
        <f t="shared" si="0"/>
        <v>2.9285805810799089E-2</v>
      </c>
      <c r="E55" s="37">
        <v>6948605.3525283337</v>
      </c>
      <c r="F55" s="32">
        <f t="shared" si="1"/>
        <v>5.3553069165742692E-2</v>
      </c>
      <c r="G55" s="33">
        <f t="shared" si="2"/>
        <v>10197966.016122038</v>
      </c>
      <c r="H55" s="34">
        <f t="shared" si="3"/>
        <v>4.2367036767336448E-2</v>
      </c>
      <c r="I55" s="35">
        <f t="shared" si="4"/>
        <v>7138576.2112854263</v>
      </c>
    </row>
    <row r="56" spans="1:9" x14ac:dyDescent="0.25">
      <c r="A56" s="14" t="s">
        <v>97</v>
      </c>
      <c r="B56" s="14" t="s">
        <v>136</v>
      </c>
      <c r="C56" s="36">
        <v>0</v>
      </c>
      <c r="D56" s="30">
        <f t="shared" si="0"/>
        <v>0</v>
      </c>
      <c r="E56" s="37">
        <v>1414860.1609058401</v>
      </c>
      <c r="F56" s="32">
        <f t="shared" si="1"/>
        <v>1.0904361409627967E-2</v>
      </c>
      <c r="G56" s="33">
        <f t="shared" si="2"/>
        <v>1414860.1609058401</v>
      </c>
      <c r="H56" s="34">
        <f t="shared" si="3"/>
        <v>5.8779792326207293E-3</v>
      </c>
      <c r="I56" s="35">
        <f t="shared" si="4"/>
        <v>990402.11263408803</v>
      </c>
    </row>
    <row r="57" spans="1:9" x14ac:dyDescent="0.25">
      <c r="A57" s="14" t="s">
        <v>100</v>
      </c>
      <c r="B57" s="14" t="s">
        <v>101</v>
      </c>
      <c r="C57" s="36">
        <v>0</v>
      </c>
      <c r="D57" s="30">
        <f t="shared" si="0"/>
        <v>0</v>
      </c>
      <c r="E57" s="37">
        <v>391452.74275274901</v>
      </c>
      <c r="F57" s="32">
        <f t="shared" si="1"/>
        <v>3.0169357366266066E-3</v>
      </c>
      <c r="G57" s="33">
        <f t="shared" si="2"/>
        <v>391452.74275274901</v>
      </c>
      <c r="H57" s="34">
        <f t="shared" si="3"/>
        <v>1.6262745648163127E-3</v>
      </c>
      <c r="I57" s="35">
        <f t="shared" si="4"/>
        <v>274016.91992692428</v>
      </c>
    </row>
    <row r="58" spans="1:9" x14ac:dyDescent="0.25">
      <c r="A58" s="14" t="s">
        <v>100</v>
      </c>
      <c r="B58" s="14" t="s">
        <v>100</v>
      </c>
      <c r="C58" s="36">
        <v>12896489.204342701</v>
      </c>
      <c r="D58" s="30">
        <f t="shared" si="0"/>
        <v>0.11623335098226337</v>
      </c>
      <c r="E58" s="37">
        <v>11199922.7151106</v>
      </c>
      <c r="F58" s="32">
        <f t="shared" si="1"/>
        <v>8.6318074690347718E-2</v>
      </c>
      <c r="G58" s="33">
        <f t="shared" si="2"/>
        <v>24096411.919453301</v>
      </c>
      <c r="H58" s="34">
        <f t="shared" si="3"/>
        <v>0.10010756734611825</v>
      </c>
      <c r="I58" s="35">
        <f t="shared" si="4"/>
        <v>16867488.343617309</v>
      </c>
    </row>
    <row r="59" spans="1:9" x14ac:dyDescent="0.25">
      <c r="A59" s="14" t="s">
        <v>100</v>
      </c>
      <c r="B59" s="14" t="s">
        <v>108</v>
      </c>
      <c r="C59" s="36">
        <v>0</v>
      </c>
      <c r="D59" s="30">
        <f t="shared" si="0"/>
        <v>0</v>
      </c>
      <c r="E59" s="37">
        <v>473135.58417093998</v>
      </c>
      <c r="F59" s="32">
        <f t="shared" si="1"/>
        <v>3.6464673669603263E-3</v>
      </c>
      <c r="G59" s="33">
        <f t="shared" si="2"/>
        <v>473135.58417093998</v>
      </c>
      <c r="H59" s="34">
        <f t="shared" si="3"/>
        <v>1.9656226211006763E-3</v>
      </c>
      <c r="I59" s="35">
        <f t="shared" si="4"/>
        <v>331194.90891965799</v>
      </c>
    </row>
    <row r="60" spans="1:9" x14ac:dyDescent="0.25">
      <c r="A60" s="14" t="s">
        <v>100</v>
      </c>
      <c r="B60" s="14" t="s">
        <v>114</v>
      </c>
      <c r="C60" s="36">
        <v>0</v>
      </c>
      <c r="D60" s="30">
        <f t="shared" si="0"/>
        <v>0</v>
      </c>
      <c r="E60" s="37">
        <v>249958.42182615699</v>
      </c>
      <c r="F60" s="32">
        <f t="shared" si="1"/>
        <v>1.9264355900922481E-3</v>
      </c>
      <c r="G60" s="33">
        <f t="shared" si="2"/>
        <v>249958.42182615699</v>
      </c>
      <c r="H60" s="34">
        <f t="shared" si="3"/>
        <v>1.0384421394494141E-3</v>
      </c>
      <c r="I60" s="35">
        <f t="shared" si="4"/>
        <v>174970.89527830988</v>
      </c>
    </row>
    <row r="61" spans="1:9" x14ac:dyDescent="0.25">
      <c r="A61" s="14" t="s">
        <v>100</v>
      </c>
      <c r="B61" s="14" t="s">
        <v>115</v>
      </c>
      <c r="C61" s="36">
        <v>0</v>
      </c>
      <c r="D61" s="30">
        <f t="shared" si="0"/>
        <v>0</v>
      </c>
      <c r="E61" s="37">
        <v>249958.42182615699</v>
      </c>
      <c r="F61" s="32">
        <f t="shared" si="1"/>
        <v>1.9264355900922481E-3</v>
      </c>
      <c r="G61" s="33">
        <f t="shared" si="2"/>
        <v>249958.42182615699</v>
      </c>
      <c r="H61" s="34">
        <f t="shared" si="3"/>
        <v>1.0384421394494141E-3</v>
      </c>
      <c r="I61" s="35">
        <f t="shared" si="4"/>
        <v>174970.89527830988</v>
      </c>
    </row>
    <row r="62" spans="1:9" x14ac:dyDescent="0.25">
      <c r="A62" s="14" t="s">
        <v>137</v>
      </c>
      <c r="B62" s="14" t="s">
        <v>138</v>
      </c>
      <c r="C62" s="36">
        <v>0</v>
      </c>
      <c r="D62" s="30">
        <f t="shared" si="0"/>
        <v>0</v>
      </c>
      <c r="E62" s="37">
        <v>1848750.6102503</v>
      </c>
      <c r="F62" s="32">
        <f t="shared" si="1"/>
        <v>1.4248365575247227E-2</v>
      </c>
      <c r="G62" s="33">
        <f t="shared" si="2"/>
        <v>1848750.6102503</v>
      </c>
      <c r="H62" s="34">
        <f t="shared" si="3"/>
        <v>7.6805595306244289E-3</v>
      </c>
      <c r="I62" s="35">
        <f t="shared" si="4"/>
        <v>1294125.4271752099</v>
      </c>
    </row>
    <row r="63" spans="1:9" x14ac:dyDescent="0.25">
      <c r="A63" s="14" t="s">
        <v>137</v>
      </c>
      <c r="B63" s="14" t="s">
        <v>139</v>
      </c>
      <c r="C63" s="36">
        <v>0</v>
      </c>
      <c r="D63" s="30">
        <f t="shared" si="0"/>
        <v>0</v>
      </c>
      <c r="E63" s="37">
        <v>169783.21930870099</v>
      </c>
      <c r="F63" s="32">
        <f t="shared" si="1"/>
        <v>1.3085233691553573E-3</v>
      </c>
      <c r="G63" s="33">
        <f t="shared" si="2"/>
        <v>169783.21930870099</v>
      </c>
      <c r="H63" s="34">
        <f t="shared" si="3"/>
        <v>7.0535750791448824E-4</v>
      </c>
      <c r="I63" s="35">
        <f t="shared" si="4"/>
        <v>118848.25351609068</v>
      </c>
    </row>
    <row r="64" spans="1:9" x14ac:dyDescent="0.25">
      <c r="A64" s="14" t="s">
        <v>137</v>
      </c>
      <c r="B64" s="14" t="s">
        <v>140</v>
      </c>
      <c r="C64" s="36">
        <v>0</v>
      </c>
      <c r="D64" s="30">
        <f t="shared" si="0"/>
        <v>0</v>
      </c>
      <c r="E64" s="37">
        <v>106900.54549066399</v>
      </c>
      <c r="F64" s="32">
        <f t="shared" si="1"/>
        <v>8.2388508428300593E-4</v>
      </c>
      <c r="G64" s="33">
        <f t="shared" si="2"/>
        <v>106900.54549066399</v>
      </c>
      <c r="H64" s="34">
        <f t="shared" si="3"/>
        <v>4.4411398646467947E-4</v>
      </c>
      <c r="I64" s="35">
        <f t="shared" si="4"/>
        <v>74830.381843464784</v>
      </c>
    </row>
    <row r="65" spans="1:9" x14ac:dyDescent="0.25">
      <c r="A65" s="14" t="s">
        <v>137</v>
      </c>
      <c r="B65" s="14" t="s">
        <v>137</v>
      </c>
      <c r="C65" s="36">
        <v>2130736.7322208998</v>
      </c>
      <c r="D65" s="30">
        <f t="shared" si="0"/>
        <v>1.9203883050872176E-2</v>
      </c>
      <c r="E65" s="37">
        <v>4445805.0389352404</v>
      </c>
      <c r="F65" s="32">
        <f t="shared" si="1"/>
        <v>3.4263926740475438E-2</v>
      </c>
      <c r="G65" s="33">
        <f t="shared" si="2"/>
        <v>6576541.7711561397</v>
      </c>
      <c r="H65" s="34">
        <f t="shared" si="3"/>
        <v>2.732197641961252E-2</v>
      </c>
      <c r="I65" s="35">
        <f t="shared" si="4"/>
        <v>4603579.239809297</v>
      </c>
    </row>
    <row r="66" spans="1:9" x14ac:dyDescent="0.25">
      <c r="A66" s="14" t="s">
        <v>116</v>
      </c>
      <c r="B66" s="14" t="s">
        <v>117</v>
      </c>
      <c r="C66" s="36">
        <v>0</v>
      </c>
      <c r="D66" s="30">
        <f t="shared" si="0"/>
        <v>0</v>
      </c>
      <c r="E66" s="37">
        <v>252636.54777429401</v>
      </c>
      <c r="F66" s="32">
        <f t="shared" si="1"/>
        <v>1.9470759714146622E-3</v>
      </c>
      <c r="G66" s="33">
        <f t="shared" si="2"/>
        <v>252636.54777429401</v>
      </c>
      <c r="H66" s="34">
        <f t="shared" si="3"/>
        <v>1.0495683052292276E-3</v>
      </c>
      <c r="I66" s="35">
        <f t="shared" si="4"/>
        <v>176845.58344200579</v>
      </c>
    </row>
    <row r="67" spans="1:9" x14ac:dyDescent="0.25">
      <c r="A67" s="14" t="s">
        <v>116</v>
      </c>
      <c r="B67" s="14" t="s">
        <v>142</v>
      </c>
      <c r="C67" s="36">
        <v>0</v>
      </c>
      <c r="D67" s="30">
        <f t="shared" si="0"/>
        <v>0</v>
      </c>
      <c r="E67" s="37">
        <v>421313.91458084999</v>
      </c>
      <c r="F67" s="32">
        <f t="shared" si="1"/>
        <v>3.247076508644771E-3</v>
      </c>
      <c r="G67" s="33">
        <f t="shared" si="2"/>
        <v>421313.91458084999</v>
      </c>
      <c r="H67" s="34">
        <f t="shared" si="3"/>
        <v>1.7503315937137276E-3</v>
      </c>
      <c r="I67" s="35">
        <f t="shared" si="4"/>
        <v>294919.74020659499</v>
      </c>
    </row>
    <row r="68" spans="1:9" x14ac:dyDescent="0.25">
      <c r="A68" s="14" t="s">
        <v>116</v>
      </c>
      <c r="B68" s="14" t="s">
        <v>55</v>
      </c>
      <c r="C68" s="36">
        <v>1637302.9626539501</v>
      </c>
      <c r="D68" s="30">
        <f t="shared" si="0"/>
        <v>1.4756668028564894E-2</v>
      </c>
      <c r="E68" s="37">
        <v>5049478.7075883998</v>
      </c>
      <c r="F68" s="32">
        <f t="shared" si="1"/>
        <v>3.8916454275250041E-2</v>
      </c>
      <c r="G68" s="33">
        <f t="shared" si="2"/>
        <v>6686781.6702423496</v>
      </c>
      <c r="H68" s="34">
        <f t="shared" si="3"/>
        <v>2.7779963615336571E-2</v>
      </c>
      <c r="I68" s="35">
        <f t="shared" si="4"/>
        <v>4680747.1691696448</v>
      </c>
    </row>
    <row r="69" spans="1:9" x14ac:dyDescent="0.25">
      <c r="A69" s="14" t="s">
        <v>116</v>
      </c>
      <c r="B69" s="14" t="s">
        <v>144</v>
      </c>
      <c r="C69" s="36">
        <v>0</v>
      </c>
      <c r="D69" s="30">
        <f t="shared" ref="D69:D74" si="5">C69/SUM(C$4:C$74)</f>
        <v>0</v>
      </c>
      <c r="E69" s="37">
        <v>742015.55105284101</v>
      </c>
      <c r="F69" s="32">
        <f t="shared" ref="F69:F74" si="6">E69/SUM(E$4:E$74)</f>
        <v>5.7187317614937816E-3</v>
      </c>
      <c r="G69" s="33">
        <f t="shared" ref="G69:G74" si="7">C69+E69</f>
        <v>742015.55105284101</v>
      </c>
      <c r="H69" s="34">
        <f t="shared" ref="H69:H74" si="8">G69/SUM(G$4:G$74)</f>
        <v>3.082673553107762E-3</v>
      </c>
      <c r="I69" s="35">
        <f t="shared" ref="I69:I74" si="9">G69*0.7</f>
        <v>519410.88573698868</v>
      </c>
    </row>
    <row r="70" spans="1:9" x14ac:dyDescent="0.25">
      <c r="A70" s="14" t="s">
        <v>116</v>
      </c>
      <c r="B70" s="14" t="s">
        <v>145</v>
      </c>
      <c r="C70" s="36">
        <v>0</v>
      </c>
      <c r="D70" s="30">
        <f t="shared" si="5"/>
        <v>0</v>
      </c>
      <c r="E70" s="37">
        <v>295548.56694477599</v>
      </c>
      <c r="F70" s="32">
        <f t="shared" si="6"/>
        <v>2.277799938900068E-3</v>
      </c>
      <c r="G70" s="33">
        <f t="shared" si="7"/>
        <v>295548.56694477599</v>
      </c>
      <c r="H70" s="34">
        <f t="shared" si="8"/>
        <v>1.2278445508141099E-3</v>
      </c>
      <c r="I70" s="35">
        <f t="shared" si="9"/>
        <v>206883.99686134318</v>
      </c>
    </row>
    <row r="71" spans="1:9" x14ac:dyDescent="0.25">
      <c r="A71" s="14" t="s">
        <v>116</v>
      </c>
      <c r="B71" s="14" t="s">
        <v>116</v>
      </c>
      <c r="C71" s="36">
        <v>2244014.5466519808</v>
      </c>
      <c r="D71" s="30">
        <f t="shared" si="5"/>
        <v>2.0224832221972001E-2</v>
      </c>
      <c r="E71" s="37">
        <v>4036598.607629179</v>
      </c>
      <c r="F71" s="32">
        <f t="shared" si="6"/>
        <v>3.1110162897659631E-2</v>
      </c>
      <c r="G71" s="33">
        <f t="shared" si="7"/>
        <v>6280613.1542811599</v>
      </c>
      <c r="H71" s="34">
        <f t="shared" si="8"/>
        <v>2.6092552966756482E-2</v>
      </c>
      <c r="I71" s="35">
        <f t="shared" si="9"/>
        <v>4396429.2079968117</v>
      </c>
    </row>
    <row r="72" spans="1:9" x14ac:dyDescent="0.25">
      <c r="A72" s="14" t="s">
        <v>120</v>
      </c>
      <c r="B72" s="14" t="s">
        <v>121</v>
      </c>
      <c r="C72" s="36">
        <v>0</v>
      </c>
      <c r="D72" s="30">
        <f t="shared" si="5"/>
        <v>0</v>
      </c>
      <c r="E72" s="37">
        <v>157563.076615417</v>
      </c>
      <c r="F72" s="32">
        <f t="shared" si="6"/>
        <v>1.2143424344688649E-3</v>
      </c>
      <c r="G72" s="33">
        <f t="shared" si="7"/>
        <v>157563.076615417</v>
      </c>
      <c r="H72" s="34">
        <f t="shared" si="8"/>
        <v>6.5458942004579211E-4</v>
      </c>
      <c r="I72" s="35">
        <f t="shared" si="9"/>
        <v>110294.15363079189</v>
      </c>
    </row>
    <row r="73" spans="1:9" x14ac:dyDescent="0.25">
      <c r="A73" s="14" t="s">
        <v>120</v>
      </c>
      <c r="B73" s="14" t="s">
        <v>123</v>
      </c>
      <c r="C73" s="36">
        <v>1693783.8142901999</v>
      </c>
      <c r="D73" s="30">
        <f t="shared" si="5"/>
        <v>1.5265718092345252E-2</v>
      </c>
      <c r="E73" s="37">
        <v>1650171.9383773301</v>
      </c>
      <c r="F73" s="32">
        <f t="shared" si="6"/>
        <v>1.2717914958162607E-2</v>
      </c>
      <c r="G73" s="33">
        <f t="shared" si="7"/>
        <v>3343955.75266753</v>
      </c>
      <c r="H73" s="34">
        <f t="shared" si="8"/>
        <v>1.3892328734733849E-2</v>
      </c>
      <c r="I73" s="35">
        <f t="shared" si="9"/>
        <v>2340769.0268672709</v>
      </c>
    </row>
    <row r="74" spans="1:9" x14ac:dyDescent="0.25">
      <c r="A74" s="14" t="s">
        <v>120</v>
      </c>
      <c r="B74" s="14" t="s">
        <v>120</v>
      </c>
      <c r="C74" s="36">
        <v>2243564.8738380098</v>
      </c>
      <c r="D74" s="30">
        <f t="shared" si="5"/>
        <v>2.0220779415259623E-2</v>
      </c>
      <c r="E74" s="37">
        <v>2028234.0513893899</v>
      </c>
      <c r="F74" s="32">
        <f t="shared" si="6"/>
        <v>1.5631648788177112E-2</v>
      </c>
      <c r="G74" s="33">
        <f t="shared" si="7"/>
        <v>4271798.9252273999</v>
      </c>
      <c r="H74" s="34">
        <f t="shared" si="8"/>
        <v>1.774701561484511E-2</v>
      </c>
      <c r="I74" s="35">
        <f t="shared" si="9"/>
        <v>2990259.2476591798</v>
      </c>
    </row>
    <row r="75" spans="1:9" x14ac:dyDescent="0.25">
      <c r="A75" s="38" t="s">
        <v>157</v>
      </c>
      <c r="B75" s="38"/>
      <c r="C75" s="39">
        <f>SUM(C4:C74)</f>
        <v>110953432.00000007</v>
      </c>
      <c r="D75" s="40">
        <f t="shared" ref="D75:I75" si="10">SUM(D4:D74)</f>
        <v>1.0000000000000004</v>
      </c>
      <c r="E75" s="41">
        <f t="shared" si="10"/>
        <v>129751767.00000006</v>
      </c>
      <c r="F75" s="42">
        <f t="shared" si="10"/>
        <v>0.99999999999999956</v>
      </c>
      <c r="G75" s="43">
        <f t="shared" si="10"/>
        <v>240705199.00000003</v>
      </c>
      <c r="H75" s="44">
        <f t="shared" si="10"/>
        <v>1.0000000000000004</v>
      </c>
      <c r="I75" s="43">
        <f t="shared" si="10"/>
        <v>168493639.30000013</v>
      </c>
    </row>
  </sheetData>
  <mergeCells count="4">
    <mergeCell ref="A1:I1"/>
    <mergeCell ref="C2:D2"/>
    <mergeCell ref="E2:F2"/>
    <mergeCell ref="G2:I2"/>
  </mergeCells>
  <pageMargins left="0.7" right="0.7" top="0.75" bottom="0.75" header="0.3" footer="0.3"/>
  <ignoredErrors>
    <ignoredError sqref="G4:G7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P11" sqref="P11"/>
    </sheetView>
  </sheetViews>
  <sheetFormatPr defaultRowHeight="15" x14ac:dyDescent="0.25"/>
  <cols>
    <col min="1" max="1" width="1.85546875" customWidth="1"/>
    <col min="2" max="2" width="18.85546875" customWidth="1"/>
    <col min="3" max="3" width="19.7109375" customWidth="1"/>
    <col min="4" max="4" width="2.85546875" customWidth="1"/>
    <col min="5" max="5" width="12" customWidth="1"/>
    <col min="6" max="6" width="19.42578125" customWidth="1"/>
    <col min="7" max="7" width="18.7109375" customWidth="1"/>
    <col min="8" max="8" width="8.28515625" customWidth="1"/>
    <col min="9" max="9" width="9.5703125" customWidth="1"/>
    <col min="10" max="10" width="9" customWidth="1"/>
  </cols>
  <sheetData>
    <row r="1" spans="2:10" ht="27" customHeight="1" x14ac:dyDescent="0.25">
      <c r="E1" s="64" t="s">
        <v>196</v>
      </c>
      <c r="F1" s="64"/>
      <c r="G1" s="64"/>
      <c r="H1" s="64"/>
      <c r="I1" s="64"/>
      <c r="J1" s="64"/>
    </row>
    <row r="2" spans="2:10" x14ac:dyDescent="0.25">
      <c r="B2" s="65" t="s">
        <v>197</v>
      </c>
      <c r="C2" s="65"/>
      <c r="E2" s="66" t="s">
        <v>198</v>
      </c>
      <c r="F2" s="67"/>
      <c r="G2" s="67"/>
      <c r="H2" s="67"/>
      <c r="I2" s="67"/>
      <c r="J2" s="68"/>
    </row>
    <row r="3" spans="2:10" ht="64.5" x14ac:dyDescent="0.25">
      <c r="B3" s="65"/>
      <c r="C3" s="65"/>
      <c r="E3" s="52" t="s">
        <v>199</v>
      </c>
      <c r="F3" s="53" t="s">
        <v>0</v>
      </c>
      <c r="G3" s="53" t="s">
        <v>162</v>
      </c>
      <c r="H3" s="54" t="s">
        <v>200</v>
      </c>
      <c r="I3" s="54" t="s">
        <v>201</v>
      </c>
      <c r="J3" s="54" t="s">
        <v>202</v>
      </c>
    </row>
    <row r="4" spans="2:10" x14ac:dyDescent="0.25">
      <c r="B4" s="65"/>
      <c r="C4" s="65"/>
      <c r="E4" s="55">
        <v>1</v>
      </c>
      <c r="F4" s="1" t="s">
        <v>69</v>
      </c>
      <c r="G4" s="1" t="s">
        <v>72</v>
      </c>
      <c r="H4" s="2">
        <v>3850</v>
      </c>
      <c r="I4" s="2">
        <v>7250</v>
      </c>
      <c r="J4" s="56">
        <f>H4/I4</f>
        <v>0.53103448275862064</v>
      </c>
    </row>
    <row r="5" spans="2:10" x14ac:dyDescent="0.25">
      <c r="B5" s="65"/>
      <c r="C5" s="65"/>
      <c r="E5" s="55">
        <v>2</v>
      </c>
      <c r="F5" s="1" t="s">
        <v>120</v>
      </c>
      <c r="G5" s="1" t="s">
        <v>120</v>
      </c>
      <c r="H5" s="2">
        <v>2210</v>
      </c>
      <c r="I5" s="2">
        <v>7799</v>
      </c>
      <c r="J5" s="56">
        <f t="shared" ref="J5:J29" si="0">H5/I5</f>
        <v>0.28336966277727915</v>
      </c>
    </row>
    <row r="6" spans="2:10" ht="28.5" customHeight="1" x14ac:dyDescent="0.25">
      <c r="B6" s="65"/>
      <c r="C6" s="65"/>
      <c r="E6" s="55">
        <v>3</v>
      </c>
      <c r="F6" s="1" t="s">
        <v>38</v>
      </c>
      <c r="G6" s="1" t="s">
        <v>38</v>
      </c>
      <c r="H6" s="2">
        <v>3140</v>
      </c>
      <c r="I6" s="2">
        <v>12628</v>
      </c>
      <c r="J6" s="56">
        <f t="shared" si="0"/>
        <v>0.2486537852391511</v>
      </c>
    </row>
    <row r="7" spans="2:10" x14ac:dyDescent="0.25">
      <c r="B7" s="57"/>
      <c r="C7" s="57"/>
      <c r="E7" s="55">
        <v>4</v>
      </c>
      <c r="F7" s="1" t="s">
        <v>69</v>
      </c>
      <c r="G7" s="1" t="s">
        <v>79</v>
      </c>
      <c r="H7" s="2">
        <v>1311</v>
      </c>
      <c r="I7" s="2">
        <v>6257</v>
      </c>
      <c r="J7" s="56">
        <f t="shared" si="0"/>
        <v>0.20952533162857601</v>
      </c>
    </row>
    <row r="8" spans="2:10" x14ac:dyDescent="0.25">
      <c r="B8" s="62" t="s">
        <v>203</v>
      </c>
      <c r="C8" s="62"/>
      <c r="E8" s="55">
        <v>5</v>
      </c>
      <c r="F8" s="1" t="s">
        <v>84</v>
      </c>
      <c r="G8" s="1" t="s">
        <v>84</v>
      </c>
      <c r="H8" s="2">
        <v>5064</v>
      </c>
      <c r="I8" s="2">
        <v>24309</v>
      </c>
      <c r="J8" s="56">
        <f t="shared" si="0"/>
        <v>0.20831790694804395</v>
      </c>
    </row>
    <row r="9" spans="2:10" x14ac:dyDescent="0.25">
      <c r="B9" s="62"/>
      <c r="C9" s="62"/>
      <c r="E9" s="55">
        <v>6</v>
      </c>
      <c r="F9" s="1" t="s">
        <v>69</v>
      </c>
      <c r="G9" s="1" t="s">
        <v>69</v>
      </c>
      <c r="H9" s="2">
        <v>4700</v>
      </c>
      <c r="I9" s="2">
        <v>23024</v>
      </c>
      <c r="J9" s="56">
        <f t="shared" si="0"/>
        <v>0.20413481584433635</v>
      </c>
    </row>
    <row r="10" spans="2:10" x14ac:dyDescent="0.25">
      <c r="B10" s="62"/>
      <c r="C10" s="62"/>
      <c r="E10" s="55">
        <v>7</v>
      </c>
      <c r="F10" s="1" t="s">
        <v>97</v>
      </c>
      <c r="G10" s="1" t="s">
        <v>97</v>
      </c>
      <c r="H10" s="2">
        <v>1128</v>
      </c>
      <c r="I10" s="2">
        <v>6359</v>
      </c>
      <c r="J10" s="56">
        <f t="shared" si="0"/>
        <v>0.17738638150652619</v>
      </c>
    </row>
    <row r="11" spans="2:10" x14ac:dyDescent="0.25">
      <c r="B11" s="58" t="s">
        <v>199</v>
      </c>
      <c r="C11" s="59" t="s">
        <v>1</v>
      </c>
      <c r="E11" s="55">
        <v>8</v>
      </c>
      <c r="F11" s="1" t="s">
        <v>11</v>
      </c>
      <c r="G11" s="1" t="s">
        <v>11</v>
      </c>
      <c r="H11" s="2">
        <v>8923</v>
      </c>
      <c r="I11" s="2">
        <v>54907</v>
      </c>
      <c r="J11" s="56">
        <f t="shared" si="0"/>
        <v>0.16251115522610959</v>
      </c>
    </row>
    <row r="12" spans="2:10" x14ac:dyDescent="0.25">
      <c r="B12" s="4">
        <v>1</v>
      </c>
      <c r="C12" s="1" t="s">
        <v>72</v>
      </c>
      <c r="E12" s="55" t="s">
        <v>204</v>
      </c>
      <c r="F12" s="1" t="s">
        <v>69</v>
      </c>
      <c r="G12" s="1" t="s">
        <v>73</v>
      </c>
      <c r="H12" s="2">
        <v>1053</v>
      </c>
      <c r="I12" s="2">
        <v>6628</v>
      </c>
      <c r="J12" s="56">
        <f t="shared" si="0"/>
        <v>0.15887145443572723</v>
      </c>
    </row>
    <row r="13" spans="2:10" x14ac:dyDescent="0.25">
      <c r="B13" s="4">
        <v>2</v>
      </c>
      <c r="C13" s="1" t="s">
        <v>120</v>
      </c>
      <c r="E13" s="55" t="s">
        <v>204</v>
      </c>
      <c r="F13" s="1" t="s">
        <v>69</v>
      </c>
      <c r="G13" s="1" t="s">
        <v>80</v>
      </c>
      <c r="H13" s="2">
        <v>3909</v>
      </c>
      <c r="I13" s="2">
        <v>27458</v>
      </c>
      <c r="J13" s="56">
        <f t="shared" si="0"/>
        <v>0.14236288149173282</v>
      </c>
    </row>
    <row r="14" spans="2:10" x14ac:dyDescent="0.25">
      <c r="B14" s="4">
        <v>3</v>
      </c>
      <c r="C14" s="1" t="s">
        <v>38</v>
      </c>
      <c r="E14" s="55" t="s">
        <v>204</v>
      </c>
      <c r="F14" s="1" t="s">
        <v>69</v>
      </c>
      <c r="G14" s="1" t="s">
        <v>82</v>
      </c>
      <c r="H14" s="2">
        <v>2085</v>
      </c>
      <c r="I14" s="2">
        <v>14824</v>
      </c>
      <c r="J14" s="56">
        <f t="shared" si="0"/>
        <v>0.1406502968159741</v>
      </c>
    </row>
    <row r="15" spans="2:10" x14ac:dyDescent="0.25">
      <c r="B15" s="4">
        <v>4</v>
      </c>
      <c r="C15" s="1" t="s">
        <v>79</v>
      </c>
      <c r="E15" s="55">
        <v>9</v>
      </c>
      <c r="F15" s="1" t="s">
        <v>46</v>
      </c>
      <c r="G15" s="1" t="s">
        <v>46</v>
      </c>
      <c r="H15" s="2">
        <v>387</v>
      </c>
      <c r="I15" s="2">
        <v>3032</v>
      </c>
      <c r="J15" s="56">
        <f t="shared" si="0"/>
        <v>0.12763852242744064</v>
      </c>
    </row>
    <row r="16" spans="2:10" x14ac:dyDescent="0.25">
      <c r="B16" s="4">
        <v>5</v>
      </c>
      <c r="C16" s="1" t="s">
        <v>84</v>
      </c>
      <c r="E16" s="55" t="s">
        <v>204</v>
      </c>
      <c r="F16" s="1" t="s">
        <v>11</v>
      </c>
      <c r="G16" s="1" t="s">
        <v>12</v>
      </c>
      <c r="H16" s="2">
        <v>749</v>
      </c>
      <c r="I16" s="2">
        <v>6623</v>
      </c>
      <c r="J16" s="56">
        <f t="shared" si="0"/>
        <v>0.11309074437566058</v>
      </c>
    </row>
    <row r="17" spans="2:10" x14ac:dyDescent="0.25">
      <c r="B17" s="4">
        <v>6</v>
      </c>
      <c r="C17" s="1" t="s">
        <v>69</v>
      </c>
      <c r="E17" s="55">
        <v>10</v>
      </c>
      <c r="F17" s="1" t="s">
        <v>116</v>
      </c>
      <c r="G17" s="1" t="s">
        <v>116</v>
      </c>
      <c r="H17" s="2">
        <v>973</v>
      </c>
      <c r="I17" s="2">
        <v>9292</v>
      </c>
      <c r="J17" s="56">
        <f t="shared" si="0"/>
        <v>0.1047137322427895</v>
      </c>
    </row>
    <row r="18" spans="2:10" x14ac:dyDescent="0.25">
      <c r="B18" s="4">
        <v>7</v>
      </c>
      <c r="C18" s="1" t="s">
        <v>97</v>
      </c>
      <c r="E18" s="55">
        <v>11</v>
      </c>
      <c r="F18" s="1" t="s">
        <v>49</v>
      </c>
      <c r="G18" s="1" t="s">
        <v>49</v>
      </c>
      <c r="H18" s="2">
        <v>10781</v>
      </c>
      <c r="I18" s="2">
        <v>108204</v>
      </c>
      <c r="J18" s="56">
        <f t="shared" si="0"/>
        <v>9.9635872980666146E-2</v>
      </c>
    </row>
    <row r="19" spans="2:10" x14ac:dyDescent="0.25">
      <c r="B19" s="4">
        <v>8</v>
      </c>
      <c r="C19" s="1" t="s">
        <v>11</v>
      </c>
      <c r="E19" s="55" t="s">
        <v>204</v>
      </c>
      <c r="F19" s="1" t="s">
        <v>97</v>
      </c>
      <c r="G19" s="1" t="s">
        <v>98</v>
      </c>
      <c r="H19" s="2">
        <v>494</v>
      </c>
      <c r="I19" s="2">
        <v>5223</v>
      </c>
      <c r="J19" s="56">
        <f t="shared" si="0"/>
        <v>9.458165805092858E-2</v>
      </c>
    </row>
    <row r="20" spans="2:10" x14ac:dyDescent="0.25">
      <c r="B20" s="4">
        <v>9</v>
      </c>
      <c r="C20" s="1" t="s">
        <v>46</v>
      </c>
      <c r="E20" s="55">
        <v>12</v>
      </c>
      <c r="F20" s="1" t="s">
        <v>125</v>
      </c>
      <c r="G20" s="1" t="s">
        <v>125</v>
      </c>
      <c r="H20" s="2">
        <v>255</v>
      </c>
      <c r="I20" s="2">
        <v>3380</v>
      </c>
      <c r="J20" s="56">
        <f t="shared" si="0"/>
        <v>7.5443786982248517E-2</v>
      </c>
    </row>
    <row r="21" spans="2:10" x14ac:dyDescent="0.25">
      <c r="B21" s="4">
        <v>10</v>
      </c>
      <c r="C21" s="1" t="s">
        <v>116</v>
      </c>
      <c r="E21" s="55">
        <v>13</v>
      </c>
      <c r="F21" s="1" t="s">
        <v>100</v>
      </c>
      <c r="G21" s="1" t="s">
        <v>100</v>
      </c>
      <c r="H21" s="2">
        <v>6463</v>
      </c>
      <c r="I21" s="2">
        <v>87744</v>
      </c>
      <c r="J21" s="56">
        <f t="shared" si="0"/>
        <v>7.365745805981036E-2</v>
      </c>
    </row>
    <row r="22" spans="2:10" x14ac:dyDescent="0.25">
      <c r="B22" s="4">
        <v>11</v>
      </c>
      <c r="C22" s="1" t="s">
        <v>49</v>
      </c>
      <c r="E22" s="55" t="s">
        <v>204</v>
      </c>
      <c r="F22" s="1" t="s">
        <v>49</v>
      </c>
      <c r="G22" s="1" t="s">
        <v>58</v>
      </c>
      <c r="H22" s="2">
        <v>1451</v>
      </c>
      <c r="I22" s="2">
        <v>20506</v>
      </c>
      <c r="J22" s="56">
        <f t="shared" si="0"/>
        <v>7.0759777626060671E-2</v>
      </c>
    </row>
    <row r="23" spans="2:10" x14ac:dyDescent="0.25">
      <c r="B23" s="4">
        <v>12</v>
      </c>
      <c r="C23" s="1" t="s">
        <v>125</v>
      </c>
      <c r="E23" s="55" t="s">
        <v>204</v>
      </c>
      <c r="F23" s="1" t="s">
        <v>11</v>
      </c>
      <c r="G23" s="1" t="s">
        <v>31</v>
      </c>
      <c r="H23" s="2">
        <v>1784</v>
      </c>
      <c r="I23" s="2">
        <v>25828</v>
      </c>
      <c r="J23" s="56">
        <f t="shared" si="0"/>
        <v>6.9072324608951519E-2</v>
      </c>
    </row>
    <row r="24" spans="2:10" x14ac:dyDescent="0.25">
      <c r="B24" s="4">
        <v>13</v>
      </c>
      <c r="C24" s="1" t="s">
        <v>100</v>
      </c>
      <c r="E24" s="55" t="s">
        <v>204</v>
      </c>
      <c r="F24" s="1" t="s">
        <v>69</v>
      </c>
      <c r="G24" s="1" t="s">
        <v>74</v>
      </c>
      <c r="H24" s="2">
        <v>1091</v>
      </c>
      <c r="I24" s="2">
        <v>16572</v>
      </c>
      <c r="J24" s="56">
        <f t="shared" si="0"/>
        <v>6.5833936760801348E-2</v>
      </c>
    </row>
    <row r="25" spans="2:10" x14ac:dyDescent="0.25">
      <c r="B25" s="4">
        <v>14</v>
      </c>
      <c r="C25" s="1" t="s">
        <v>137</v>
      </c>
      <c r="E25" s="55">
        <v>14</v>
      </c>
      <c r="F25" s="1" t="s">
        <v>137</v>
      </c>
      <c r="G25" s="1" t="s">
        <v>137</v>
      </c>
      <c r="H25" s="2">
        <v>443</v>
      </c>
      <c r="I25" s="2">
        <v>7397</v>
      </c>
      <c r="J25" s="56">
        <f t="shared" si="0"/>
        <v>5.9889144247667975E-2</v>
      </c>
    </row>
    <row r="26" spans="2:10" x14ac:dyDescent="0.25">
      <c r="E26" s="55" t="s">
        <v>204</v>
      </c>
      <c r="F26" s="1" t="s">
        <v>49</v>
      </c>
      <c r="G26" s="1" t="s">
        <v>63</v>
      </c>
      <c r="H26" s="2">
        <v>351</v>
      </c>
      <c r="I26" s="2">
        <v>6656</v>
      </c>
      <c r="J26" s="56">
        <f t="shared" si="0"/>
        <v>5.2734375E-2</v>
      </c>
    </row>
    <row r="27" spans="2:10" x14ac:dyDescent="0.25">
      <c r="E27" s="55" t="s">
        <v>204</v>
      </c>
      <c r="F27" s="1" t="s">
        <v>49</v>
      </c>
      <c r="G27" s="1" t="s">
        <v>66</v>
      </c>
      <c r="H27" s="2">
        <v>564</v>
      </c>
      <c r="I27" s="2">
        <v>16434</v>
      </c>
      <c r="J27" s="56">
        <f t="shared" si="0"/>
        <v>3.4319094560058418E-2</v>
      </c>
    </row>
    <row r="28" spans="2:10" x14ac:dyDescent="0.25">
      <c r="E28" s="55" t="s">
        <v>204</v>
      </c>
      <c r="F28" s="1" t="s">
        <v>137</v>
      </c>
      <c r="G28" s="1" t="s">
        <v>138</v>
      </c>
      <c r="H28" s="2">
        <v>201</v>
      </c>
      <c r="I28" s="2">
        <v>5865</v>
      </c>
      <c r="J28" s="56">
        <f t="shared" si="0"/>
        <v>3.4271099744245526E-2</v>
      </c>
    </row>
    <row r="29" spans="2:10" x14ac:dyDescent="0.25">
      <c r="E29" s="55" t="s">
        <v>204</v>
      </c>
      <c r="F29" s="1" t="s">
        <v>100</v>
      </c>
      <c r="G29" s="1" t="s">
        <v>101</v>
      </c>
      <c r="H29" s="2">
        <v>340</v>
      </c>
      <c r="I29" s="2">
        <v>14264</v>
      </c>
      <c r="J29" s="56">
        <f t="shared" si="0"/>
        <v>2.3836231071228266E-2</v>
      </c>
    </row>
  </sheetData>
  <mergeCells count="4">
    <mergeCell ref="E1:J1"/>
    <mergeCell ref="B2:C6"/>
    <mergeCell ref="E2:J2"/>
    <mergeCell ref="B8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workbookViewId="0">
      <selection sqref="A1:A1048576"/>
    </sheetView>
  </sheetViews>
  <sheetFormatPr defaultRowHeight="15" x14ac:dyDescent="0.25"/>
  <cols>
    <col min="1" max="1" width="146.28515625" style="3" customWidth="1"/>
  </cols>
  <sheetData>
    <row r="1" spans="1:1" x14ac:dyDescent="0.25">
      <c r="A1" s="45" t="s">
        <v>168</v>
      </c>
    </row>
    <row r="2" spans="1:1" x14ac:dyDescent="0.25">
      <c r="A2" s="45" t="s">
        <v>169</v>
      </c>
    </row>
    <row r="3" spans="1:1" x14ac:dyDescent="0.25">
      <c r="A3" s="45"/>
    </row>
    <row r="4" spans="1:1" x14ac:dyDescent="0.25">
      <c r="A4" s="46" t="s">
        <v>170</v>
      </c>
    </row>
    <row r="5" spans="1:1" x14ac:dyDescent="0.25">
      <c r="A5" s="46"/>
    </row>
    <row r="6" spans="1:1" ht="45" x14ac:dyDescent="0.25">
      <c r="A6" s="47" t="s">
        <v>171</v>
      </c>
    </row>
    <row r="7" spans="1:1" x14ac:dyDescent="0.25">
      <c r="A7" s="48" t="s">
        <v>172</v>
      </c>
    </row>
    <row r="8" spans="1:1" x14ac:dyDescent="0.25">
      <c r="A8" s="47"/>
    </row>
    <row r="9" spans="1:1" ht="30" x14ac:dyDescent="0.25">
      <c r="A9" s="47" t="s">
        <v>173</v>
      </c>
    </row>
    <row r="10" spans="1:1" x14ac:dyDescent="0.25">
      <c r="A10" s="47"/>
    </row>
    <row r="11" spans="1:1" x14ac:dyDescent="0.25">
      <c r="A11" s="47" t="s">
        <v>174</v>
      </c>
    </row>
    <row r="12" spans="1:1" x14ac:dyDescent="0.25">
      <c r="A12" s="47"/>
    </row>
    <row r="13" spans="1:1" ht="30" x14ac:dyDescent="0.25">
      <c r="A13" s="47" t="s">
        <v>175</v>
      </c>
    </row>
    <row r="14" spans="1:1" x14ac:dyDescent="0.25">
      <c r="A14" s="47"/>
    </row>
    <row r="15" spans="1:1" x14ac:dyDescent="0.25">
      <c r="A15" s="49" t="s">
        <v>176</v>
      </c>
    </row>
    <row r="16" spans="1:1" x14ac:dyDescent="0.25">
      <c r="A16" s="49" t="s">
        <v>177</v>
      </c>
    </row>
    <row r="17" spans="1:1" x14ac:dyDescent="0.25">
      <c r="A17" s="49" t="s">
        <v>178</v>
      </c>
    </row>
    <row r="18" spans="1:1" x14ac:dyDescent="0.25">
      <c r="A18" s="49" t="s">
        <v>179</v>
      </c>
    </row>
    <row r="19" spans="1:1" x14ac:dyDescent="0.25">
      <c r="A19" s="49" t="s">
        <v>180</v>
      </c>
    </row>
    <row r="20" spans="1:1" x14ac:dyDescent="0.25">
      <c r="A20" s="49"/>
    </row>
    <row r="21" spans="1:1" x14ac:dyDescent="0.25">
      <c r="A21" s="47" t="s">
        <v>181</v>
      </c>
    </row>
    <row r="22" spans="1:1" x14ac:dyDescent="0.25">
      <c r="A22" s="46" t="s">
        <v>182</v>
      </c>
    </row>
    <row r="23" spans="1:1" x14ac:dyDescent="0.25">
      <c r="A23" s="46" t="s">
        <v>183</v>
      </c>
    </row>
    <row r="24" spans="1:1" x14ac:dyDescent="0.25">
      <c r="A24" s="46" t="s">
        <v>184</v>
      </c>
    </row>
    <row r="25" spans="1:1" x14ac:dyDescent="0.25">
      <c r="A25" s="46" t="s">
        <v>185</v>
      </c>
    </row>
    <row r="26" spans="1:1" x14ac:dyDescent="0.25">
      <c r="A26" s="46" t="s">
        <v>186</v>
      </c>
    </row>
    <row r="27" spans="1:1" x14ac:dyDescent="0.25">
      <c r="A27" s="46"/>
    </row>
    <row r="28" spans="1:1" x14ac:dyDescent="0.25">
      <c r="A28" s="46" t="s">
        <v>187</v>
      </c>
    </row>
    <row r="29" spans="1:1" x14ac:dyDescent="0.25">
      <c r="A29" s="46"/>
    </row>
    <row r="30" spans="1:1" x14ac:dyDescent="0.25">
      <c r="A30" s="46" t="s">
        <v>188</v>
      </c>
    </row>
    <row r="31" spans="1:1" x14ac:dyDescent="0.25">
      <c r="A31" s="46"/>
    </row>
    <row r="32" spans="1:1" x14ac:dyDescent="0.25">
      <c r="A32" s="46" t="s">
        <v>189</v>
      </c>
    </row>
    <row r="33" spans="1:1" x14ac:dyDescent="0.25">
      <c r="A33" s="46"/>
    </row>
    <row r="34" spans="1:1" x14ac:dyDescent="0.25">
      <c r="A34" s="46" t="s">
        <v>190</v>
      </c>
    </row>
    <row r="35" spans="1:1" x14ac:dyDescent="0.25">
      <c r="A35" s="46"/>
    </row>
    <row r="36" spans="1:1" ht="30" x14ac:dyDescent="0.25">
      <c r="A36" s="46" t="s">
        <v>191</v>
      </c>
    </row>
    <row r="37" spans="1:1" x14ac:dyDescent="0.25">
      <c r="A37" s="46"/>
    </row>
    <row r="38" spans="1:1" ht="45" x14ac:dyDescent="0.25">
      <c r="A38" s="46" t="s">
        <v>192</v>
      </c>
    </row>
    <row r="39" spans="1:1" x14ac:dyDescent="0.25">
      <c r="A39" s="46"/>
    </row>
    <row r="40" spans="1:1" ht="30" x14ac:dyDescent="0.25">
      <c r="A40" s="46" t="s">
        <v>193</v>
      </c>
    </row>
    <row r="41" spans="1:1" x14ac:dyDescent="0.25">
      <c r="A41" s="46"/>
    </row>
    <row r="42" spans="1:1" x14ac:dyDescent="0.25">
      <c r="A42" s="50" t="s">
        <v>194</v>
      </c>
    </row>
    <row r="43" spans="1:1" ht="45" x14ac:dyDescent="0.25">
      <c r="A43" s="51" t="s">
        <v>195</v>
      </c>
    </row>
  </sheetData>
  <hyperlinks>
    <hyperlink ref="A7" r:id="rId1" display="https://www.fema.gov/openfema-dataset-individual-assistance-housing-registrants-large-disasters-v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1"/>
  <sheetViews>
    <sheetView workbookViewId="0">
      <pane xSplit="4" ySplit="2" topLeftCell="J15" activePane="bottomRight" state="frozen"/>
      <selection pane="topRight" activeCell="E1" sqref="E1"/>
      <selection pane="bottomLeft" activeCell="A3" sqref="A3"/>
      <selection pane="bottomRight" activeCell="AA1" sqref="AA1"/>
    </sheetView>
  </sheetViews>
  <sheetFormatPr defaultRowHeight="15" x14ac:dyDescent="0.25"/>
  <cols>
    <col min="1" max="1" width="18.42578125" customWidth="1"/>
    <col min="2" max="2" width="22" customWidth="1"/>
    <col min="21" max="22" width="10.140625" customWidth="1"/>
    <col min="23" max="23" width="14.28515625" customWidth="1"/>
    <col min="24" max="24" width="13.5703125" customWidth="1"/>
    <col min="25" max="25" width="13" customWidth="1"/>
    <col min="26" max="26" width="13.28515625" customWidth="1"/>
    <col min="27" max="27" width="12.5703125" customWidth="1"/>
    <col min="28" max="28" width="14.140625" customWidth="1"/>
  </cols>
  <sheetData>
    <row r="1" spans="1:28" ht="75" x14ac:dyDescent="0.25">
      <c r="A1" s="8" t="s">
        <v>0</v>
      </c>
      <c r="B1" s="8" t="s">
        <v>1</v>
      </c>
      <c r="C1" s="8" t="s">
        <v>2</v>
      </c>
      <c r="D1" s="9" t="s">
        <v>5</v>
      </c>
      <c r="E1" s="69" t="s">
        <v>3</v>
      </c>
      <c r="F1" s="69"/>
      <c r="G1" s="69"/>
      <c r="H1" s="69"/>
      <c r="I1" s="69"/>
      <c r="J1" s="12" t="s">
        <v>4</v>
      </c>
      <c r="K1" s="70" t="s">
        <v>146</v>
      </c>
      <c r="L1" s="70"/>
      <c r="M1" s="70"/>
      <c r="N1" s="70"/>
      <c r="O1" s="70"/>
      <c r="P1" s="63" t="s">
        <v>147</v>
      </c>
      <c r="Q1" s="63"/>
      <c r="R1" s="63"/>
      <c r="S1" s="63"/>
      <c r="T1" s="63"/>
      <c r="U1" s="5" t="s">
        <v>148</v>
      </c>
      <c r="V1" s="19" t="s">
        <v>149</v>
      </c>
      <c r="W1" s="22" t="s">
        <v>151</v>
      </c>
      <c r="X1" s="22" t="s">
        <v>150</v>
      </c>
      <c r="Y1" s="25" t="s">
        <v>152</v>
      </c>
      <c r="Z1" s="25" t="s">
        <v>153</v>
      </c>
      <c r="AA1" s="8" t="s">
        <v>211</v>
      </c>
      <c r="AB1" s="8" t="s">
        <v>156</v>
      </c>
    </row>
    <row r="2" spans="1:28" ht="30" x14ac:dyDescent="0.25">
      <c r="A2" s="8"/>
      <c r="B2" s="8"/>
      <c r="C2" s="8"/>
      <c r="D2" s="9"/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/>
      <c r="K2" s="15" t="s">
        <v>6</v>
      </c>
      <c r="L2" s="15" t="s">
        <v>7</v>
      </c>
      <c r="M2" s="15" t="s">
        <v>8</v>
      </c>
      <c r="N2" s="15" t="s">
        <v>9</v>
      </c>
      <c r="O2" s="15" t="s">
        <v>10</v>
      </c>
      <c r="P2" s="6" t="s">
        <v>6</v>
      </c>
      <c r="Q2" s="6" t="s">
        <v>7</v>
      </c>
      <c r="R2" s="6" t="s">
        <v>8</v>
      </c>
      <c r="S2" s="6" t="s">
        <v>9</v>
      </c>
      <c r="T2" s="6" t="s">
        <v>10</v>
      </c>
      <c r="U2" s="7"/>
      <c r="V2" s="20"/>
      <c r="W2" s="18"/>
      <c r="X2" s="18"/>
      <c r="Y2" s="14"/>
      <c r="Z2" s="14"/>
      <c r="AA2" s="10"/>
      <c r="AB2" s="10"/>
    </row>
    <row r="3" spans="1:28" x14ac:dyDescent="0.25">
      <c r="A3" s="10" t="s">
        <v>11</v>
      </c>
      <c r="B3" s="10" t="s">
        <v>12</v>
      </c>
      <c r="C3" s="10"/>
      <c r="D3" s="11" t="s">
        <v>13</v>
      </c>
      <c r="E3" s="13">
        <v>354</v>
      </c>
      <c r="F3" s="13">
        <v>119</v>
      </c>
      <c r="G3" s="13">
        <v>145</v>
      </c>
      <c r="H3" s="13">
        <v>107</v>
      </c>
      <c r="I3" s="13">
        <v>24</v>
      </c>
      <c r="J3" s="13">
        <f>SUM(E3:I3)</f>
        <v>749</v>
      </c>
      <c r="K3" s="16">
        <v>0.5</v>
      </c>
      <c r="L3" s="17">
        <v>1</v>
      </c>
      <c r="M3" s="17">
        <v>2</v>
      </c>
      <c r="N3" s="17">
        <v>4</v>
      </c>
      <c r="O3" s="17">
        <v>5</v>
      </c>
      <c r="P3" s="7">
        <f>E3*K3</f>
        <v>177</v>
      </c>
      <c r="Q3" s="7">
        <f t="shared" ref="Q3:T3" si="0">F3*L3</f>
        <v>119</v>
      </c>
      <c r="R3" s="7">
        <f t="shared" si="0"/>
        <v>290</v>
      </c>
      <c r="S3" s="7">
        <f t="shared" si="0"/>
        <v>428</v>
      </c>
      <c r="T3" s="7">
        <f t="shared" si="0"/>
        <v>120</v>
      </c>
      <c r="U3" s="7">
        <f>SUM(P3:T3)</f>
        <v>1134</v>
      </c>
      <c r="V3" s="21">
        <f>U3/SUM(U$3:U$110)</f>
        <v>1.0319739003426262E-2</v>
      </c>
      <c r="W3" s="23">
        <v>100689194</v>
      </c>
      <c r="X3" s="23">
        <v>98096629</v>
      </c>
      <c r="Y3" s="26">
        <f>V3*W3</f>
        <v>1039086.2025453536</v>
      </c>
      <c r="Z3" s="26">
        <f>V3*X3</f>
        <v>1012331.6083959357</v>
      </c>
      <c r="AA3" s="24">
        <f>Y3</f>
        <v>1039086.2025453536</v>
      </c>
      <c r="AB3" s="24">
        <f>Z3</f>
        <v>1012331.6083959357</v>
      </c>
    </row>
    <row r="4" spans="1:28" x14ac:dyDescent="0.25">
      <c r="A4" s="10" t="s">
        <v>11</v>
      </c>
      <c r="B4" s="10" t="s">
        <v>14</v>
      </c>
      <c r="C4" s="10"/>
      <c r="D4" s="11" t="s">
        <v>13</v>
      </c>
      <c r="E4" s="13">
        <v>156</v>
      </c>
      <c r="F4" s="13">
        <v>19</v>
      </c>
      <c r="G4" s="13">
        <v>20</v>
      </c>
      <c r="H4" s="13">
        <v>9</v>
      </c>
      <c r="I4" s="13">
        <v>0</v>
      </c>
      <c r="J4" s="13">
        <f>SUM(E4:I4)</f>
        <v>204</v>
      </c>
      <c r="K4" s="16">
        <v>0.5</v>
      </c>
      <c r="L4" s="17">
        <v>1</v>
      </c>
      <c r="M4" s="17">
        <v>2</v>
      </c>
      <c r="N4" s="17">
        <v>4</v>
      </c>
      <c r="O4" s="17">
        <v>5</v>
      </c>
      <c r="P4" s="7">
        <f t="shared" ref="P4:P67" si="1">E4*K4</f>
        <v>78</v>
      </c>
      <c r="Q4" s="7">
        <f t="shared" ref="Q4:Q67" si="2">F4*L4</f>
        <v>19</v>
      </c>
      <c r="R4" s="7">
        <f t="shared" ref="R4:R67" si="3">G4*M4</f>
        <v>40</v>
      </c>
      <c r="S4" s="7">
        <f t="shared" ref="S4:S67" si="4">H4*N4</f>
        <v>36</v>
      </c>
      <c r="T4" s="7">
        <f t="shared" ref="T4:T67" si="5">I4*O4</f>
        <v>0</v>
      </c>
      <c r="U4" s="7">
        <f t="shared" ref="U4:U67" si="6">SUM(P4:T4)</f>
        <v>173</v>
      </c>
      <c r="V4" s="21">
        <f t="shared" ref="V4:V67" si="7">U4/SUM(U$3:U$110)</f>
        <v>1.5743517174539184E-3</v>
      </c>
      <c r="W4" s="23">
        <v>100689194</v>
      </c>
      <c r="X4" s="23">
        <v>98096629</v>
      </c>
      <c r="Y4" s="26">
        <f t="shared" ref="Y4:Y67" si="8">V4*W4</f>
        <v>158520.20550295079</v>
      </c>
      <c r="Z4" s="26">
        <f t="shared" ref="Z4:Z67" si="9">V4*X4</f>
        <v>154438.59634258985</v>
      </c>
      <c r="AA4" s="10"/>
      <c r="AB4" s="24">
        <f t="shared" ref="AB4:AB5" si="10">Z4</f>
        <v>154438.59634258985</v>
      </c>
    </row>
    <row r="5" spans="1:28" x14ac:dyDescent="0.25">
      <c r="A5" s="10" t="s">
        <v>11</v>
      </c>
      <c r="B5" s="10" t="s">
        <v>15</v>
      </c>
      <c r="C5" s="10"/>
      <c r="D5" s="11" t="s">
        <v>13</v>
      </c>
      <c r="E5" s="13">
        <v>10</v>
      </c>
      <c r="F5" s="13">
        <v>16</v>
      </c>
      <c r="G5" s="13">
        <v>34</v>
      </c>
      <c r="H5" s="13">
        <v>28</v>
      </c>
      <c r="I5" s="13">
        <v>7</v>
      </c>
      <c r="J5" s="13">
        <f t="shared" ref="J5:J68" si="11">SUM(E5:I5)</f>
        <v>95</v>
      </c>
      <c r="K5" s="16">
        <v>0.5</v>
      </c>
      <c r="L5" s="17">
        <v>1</v>
      </c>
      <c r="M5" s="17">
        <v>2</v>
      </c>
      <c r="N5" s="17">
        <v>4</v>
      </c>
      <c r="O5" s="17">
        <v>5</v>
      </c>
      <c r="P5" s="7">
        <f t="shared" si="1"/>
        <v>5</v>
      </c>
      <c r="Q5" s="7">
        <f t="shared" si="2"/>
        <v>16</v>
      </c>
      <c r="R5" s="7">
        <f t="shared" si="3"/>
        <v>68</v>
      </c>
      <c r="S5" s="7">
        <f t="shared" si="4"/>
        <v>112</v>
      </c>
      <c r="T5" s="7">
        <f t="shared" si="5"/>
        <v>35</v>
      </c>
      <c r="U5" s="7">
        <f t="shared" si="6"/>
        <v>236</v>
      </c>
      <c r="V5" s="21">
        <f t="shared" si="7"/>
        <v>2.1476705509775994E-3</v>
      </c>
      <c r="W5" s="23">
        <v>100689194</v>
      </c>
      <c r="X5" s="23">
        <v>98096629</v>
      </c>
      <c r="Y5" s="26">
        <f t="shared" si="8"/>
        <v>216247.21675547041</v>
      </c>
      <c r="Z5" s="26">
        <f t="shared" si="9"/>
        <v>210679.24125347516</v>
      </c>
      <c r="AA5" s="10"/>
      <c r="AB5" s="24">
        <f t="shared" si="10"/>
        <v>210679.24125347516</v>
      </c>
    </row>
    <row r="6" spans="1:28" x14ac:dyDescent="0.25">
      <c r="A6" s="10" t="s">
        <v>11</v>
      </c>
      <c r="B6" s="10" t="s">
        <v>16</v>
      </c>
      <c r="C6" s="10"/>
      <c r="D6" s="11" t="s">
        <v>13</v>
      </c>
      <c r="E6" s="13">
        <v>9</v>
      </c>
      <c r="F6" s="13">
        <v>4</v>
      </c>
      <c r="G6" s="13">
        <v>6</v>
      </c>
      <c r="H6" s="13">
        <v>2</v>
      </c>
      <c r="I6" s="13">
        <v>0</v>
      </c>
      <c r="J6" s="13">
        <f t="shared" si="11"/>
        <v>21</v>
      </c>
      <c r="K6" s="16">
        <v>0.5</v>
      </c>
      <c r="L6" s="17">
        <v>1</v>
      </c>
      <c r="M6" s="17">
        <v>2</v>
      </c>
      <c r="N6" s="17">
        <v>4</v>
      </c>
      <c r="O6" s="17">
        <v>5</v>
      </c>
      <c r="P6" s="7">
        <f t="shared" si="1"/>
        <v>4.5</v>
      </c>
      <c r="Q6" s="7">
        <f t="shared" si="2"/>
        <v>4</v>
      </c>
      <c r="R6" s="7">
        <f t="shared" si="3"/>
        <v>12</v>
      </c>
      <c r="S6" s="7">
        <f t="shared" si="4"/>
        <v>8</v>
      </c>
      <c r="T6" s="7">
        <f t="shared" si="5"/>
        <v>0</v>
      </c>
      <c r="U6" s="7">
        <f t="shared" si="6"/>
        <v>28.5</v>
      </c>
      <c r="V6" s="21">
        <f t="shared" si="7"/>
        <v>2.5935851992737964E-4</v>
      </c>
      <c r="W6" s="23">
        <v>100689194</v>
      </c>
      <c r="X6" s="23">
        <v>98096629</v>
      </c>
      <c r="Y6" s="26">
        <f t="shared" si="8"/>
        <v>26114.600328520795</v>
      </c>
      <c r="Z6" s="26">
        <f t="shared" si="9"/>
        <v>25442.196507305267</v>
      </c>
      <c r="AA6" s="10"/>
      <c r="AB6" s="10"/>
    </row>
    <row r="7" spans="1:28" x14ac:dyDescent="0.25">
      <c r="A7" s="10" t="s">
        <v>11</v>
      </c>
      <c r="B7" s="10" t="s">
        <v>17</v>
      </c>
      <c r="C7" s="10"/>
      <c r="D7" s="11" t="s">
        <v>13</v>
      </c>
      <c r="E7" s="13">
        <v>60</v>
      </c>
      <c r="F7" s="13">
        <v>17</v>
      </c>
      <c r="G7" s="13">
        <v>17</v>
      </c>
      <c r="H7" s="13">
        <v>6</v>
      </c>
      <c r="I7" s="13">
        <v>0</v>
      </c>
      <c r="J7" s="13">
        <f t="shared" si="11"/>
        <v>100</v>
      </c>
      <c r="K7" s="16">
        <v>0.5</v>
      </c>
      <c r="L7" s="17">
        <v>1</v>
      </c>
      <c r="M7" s="17">
        <v>2</v>
      </c>
      <c r="N7" s="17">
        <v>4</v>
      </c>
      <c r="O7" s="17">
        <v>5</v>
      </c>
      <c r="P7" s="7">
        <f t="shared" si="1"/>
        <v>30</v>
      </c>
      <c r="Q7" s="7">
        <f t="shared" si="2"/>
        <v>17</v>
      </c>
      <c r="R7" s="7">
        <f t="shared" si="3"/>
        <v>34</v>
      </c>
      <c r="S7" s="7">
        <f t="shared" si="4"/>
        <v>24</v>
      </c>
      <c r="T7" s="7">
        <f t="shared" si="5"/>
        <v>0</v>
      </c>
      <c r="U7" s="7">
        <f t="shared" si="6"/>
        <v>105</v>
      </c>
      <c r="V7" s="21">
        <f t="shared" si="7"/>
        <v>9.5553138920613544E-4</v>
      </c>
      <c r="W7" s="23">
        <v>100689194</v>
      </c>
      <c r="X7" s="23">
        <v>98096629</v>
      </c>
      <c r="Y7" s="26">
        <f t="shared" si="8"/>
        <v>96211.685420866081</v>
      </c>
      <c r="Z7" s="26">
        <f t="shared" si="9"/>
        <v>93734.408184808868</v>
      </c>
      <c r="AA7" s="10"/>
      <c r="AB7" s="10"/>
    </row>
    <row r="8" spans="1:28" x14ac:dyDescent="0.25">
      <c r="A8" s="10" t="s">
        <v>11</v>
      </c>
      <c r="B8" s="10" t="s">
        <v>18</v>
      </c>
      <c r="C8" s="10"/>
      <c r="D8" s="11" t="s">
        <v>13</v>
      </c>
      <c r="E8" s="13">
        <v>2097</v>
      </c>
      <c r="F8" s="13">
        <v>973</v>
      </c>
      <c r="G8" s="13">
        <v>1466</v>
      </c>
      <c r="H8" s="13">
        <v>1370</v>
      </c>
      <c r="I8" s="13">
        <v>273</v>
      </c>
      <c r="J8" s="13">
        <f t="shared" si="11"/>
        <v>6179</v>
      </c>
      <c r="K8" s="16">
        <v>0.5</v>
      </c>
      <c r="L8" s="17">
        <v>1</v>
      </c>
      <c r="M8" s="17">
        <v>2</v>
      </c>
      <c r="N8" s="17">
        <v>4</v>
      </c>
      <c r="O8" s="17">
        <v>5</v>
      </c>
      <c r="P8" s="7">
        <f t="shared" si="1"/>
        <v>1048.5</v>
      </c>
      <c r="Q8" s="7">
        <f t="shared" si="2"/>
        <v>973</v>
      </c>
      <c r="R8" s="7">
        <f t="shared" si="3"/>
        <v>2932</v>
      </c>
      <c r="S8" s="7">
        <f t="shared" si="4"/>
        <v>5480</v>
      </c>
      <c r="T8" s="7">
        <f t="shared" si="5"/>
        <v>1365</v>
      </c>
      <c r="U8" s="7">
        <f t="shared" si="6"/>
        <v>11798.5</v>
      </c>
      <c r="V8" s="21">
        <f t="shared" si="7"/>
        <v>0.10736987710046275</v>
      </c>
      <c r="W8" s="23">
        <v>100689194</v>
      </c>
      <c r="X8" s="23">
        <v>98096629</v>
      </c>
      <c r="Y8" s="26">
        <f t="shared" si="8"/>
        <v>10810986.385124652</v>
      </c>
      <c r="Z8" s="26">
        <f t="shared" si="9"/>
        <v>10532622.999699689</v>
      </c>
      <c r="AA8" s="24">
        <f>SUM(Y4:Y8,Y10,Y11,Y12,Y13,Y14,Y15,Y16,Y17,Y18,Y19,Y20,Y22,Y23,Y24,Y25,Y26,Y27)</f>
        <v>14227875.670214271</v>
      </c>
      <c r="AB8" s="24">
        <f>SUM(Z6:Z8,Z10,Z13,Z17,Z20,Z22,Z24,Z25,Z26)</f>
        <v>10916934.073257405</v>
      </c>
    </row>
    <row r="9" spans="1:28" x14ac:dyDescent="0.25">
      <c r="A9" s="10" t="s">
        <v>11</v>
      </c>
      <c r="B9" s="10" t="s">
        <v>19</v>
      </c>
      <c r="C9" s="10"/>
      <c r="D9" s="11" t="s">
        <v>13</v>
      </c>
      <c r="E9" s="13">
        <v>40</v>
      </c>
      <c r="F9" s="13">
        <v>37</v>
      </c>
      <c r="G9" s="13">
        <v>107</v>
      </c>
      <c r="H9" s="13">
        <v>161</v>
      </c>
      <c r="I9" s="13">
        <v>41</v>
      </c>
      <c r="J9" s="13">
        <f t="shared" si="11"/>
        <v>386</v>
      </c>
      <c r="K9" s="16">
        <v>0.5</v>
      </c>
      <c r="L9" s="17">
        <v>1</v>
      </c>
      <c r="M9" s="17">
        <v>2</v>
      </c>
      <c r="N9" s="17">
        <v>4</v>
      </c>
      <c r="O9" s="17">
        <v>5</v>
      </c>
      <c r="P9" s="7">
        <f t="shared" si="1"/>
        <v>20</v>
      </c>
      <c r="Q9" s="7">
        <f t="shared" si="2"/>
        <v>37</v>
      </c>
      <c r="R9" s="7">
        <f t="shared" si="3"/>
        <v>214</v>
      </c>
      <c r="S9" s="7">
        <f t="shared" si="4"/>
        <v>644</v>
      </c>
      <c r="T9" s="7">
        <f t="shared" si="5"/>
        <v>205</v>
      </c>
      <c r="U9" s="7">
        <f t="shared" si="6"/>
        <v>1120</v>
      </c>
      <c r="V9" s="21">
        <f t="shared" si="7"/>
        <v>1.0192334818198779E-2</v>
      </c>
      <c r="W9" s="23">
        <v>100689194</v>
      </c>
      <c r="X9" s="23">
        <v>98096629</v>
      </c>
      <c r="Y9" s="26">
        <f t="shared" si="8"/>
        <v>1026257.9778225715</v>
      </c>
      <c r="Z9" s="26">
        <f t="shared" si="9"/>
        <v>999833.68730462808</v>
      </c>
      <c r="AA9" s="24">
        <f>Y9</f>
        <v>1026257.9778225715</v>
      </c>
      <c r="AB9" s="24">
        <f>Z9</f>
        <v>999833.68730462808</v>
      </c>
    </row>
    <row r="10" spans="1:28" x14ac:dyDescent="0.25">
      <c r="A10" s="10" t="s">
        <v>11</v>
      </c>
      <c r="B10" s="10" t="s">
        <v>20</v>
      </c>
      <c r="C10" s="10"/>
      <c r="D10" s="11" t="s">
        <v>13</v>
      </c>
      <c r="E10" s="13">
        <v>72</v>
      </c>
      <c r="F10" s="13">
        <v>12</v>
      </c>
      <c r="G10" s="13">
        <v>6</v>
      </c>
      <c r="H10" s="13">
        <v>7</v>
      </c>
      <c r="I10" s="13">
        <v>0</v>
      </c>
      <c r="J10" s="13">
        <f t="shared" si="11"/>
        <v>97</v>
      </c>
      <c r="K10" s="16">
        <v>0.5</v>
      </c>
      <c r="L10" s="17">
        <v>1</v>
      </c>
      <c r="M10" s="17">
        <v>2</v>
      </c>
      <c r="N10" s="17">
        <v>4</v>
      </c>
      <c r="O10" s="17">
        <v>5</v>
      </c>
      <c r="P10" s="7">
        <f t="shared" si="1"/>
        <v>36</v>
      </c>
      <c r="Q10" s="7">
        <f t="shared" si="2"/>
        <v>12</v>
      </c>
      <c r="R10" s="7">
        <f t="shared" si="3"/>
        <v>12</v>
      </c>
      <c r="S10" s="7">
        <f t="shared" si="4"/>
        <v>28</v>
      </c>
      <c r="T10" s="7">
        <f t="shared" si="5"/>
        <v>0</v>
      </c>
      <c r="U10" s="7">
        <f t="shared" si="6"/>
        <v>88</v>
      </c>
      <c r="V10" s="21">
        <f t="shared" si="7"/>
        <v>8.0082630714418967E-4</v>
      </c>
      <c r="W10" s="23">
        <v>100689194</v>
      </c>
      <c r="X10" s="23">
        <v>98096629</v>
      </c>
      <c r="Y10" s="26">
        <f t="shared" si="8"/>
        <v>80634.555400344907</v>
      </c>
      <c r="Z10" s="26">
        <f t="shared" si="9"/>
        <v>78558.361145363626</v>
      </c>
      <c r="AA10" s="10"/>
      <c r="AB10" s="10"/>
    </row>
    <row r="11" spans="1:28" x14ac:dyDescent="0.25">
      <c r="A11" s="10" t="s">
        <v>11</v>
      </c>
      <c r="B11" s="10" t="s">
        <v>21</v>
      </c>
      <c r="C11" s="10"/>
      <c r="D11" s="11" t="s">
        <v>13</v>
      </c>
      <c r="E11" s="13">
        <v>21</v>
      </c>
      <c r="F11" s="13">
        <v>19</v>
      </c>
      <c r="G11" s="13">
        <v>55</v>
      </c>
      <c r="H11" s="13">
        <v>15</v>
      </c>
      <c r="I11" s="13">
        <v>0</v>
      </c>
      <c r="J11" s="13">
        <f t="shared" si="11"/>
        <v>110</v>
      </c>
      <c r="K11" s="16">
        <v>0.5</v>
      </c>
      <c r="L11" s="17">
        <v>1</v>
      </c>
      <c r="M11" s="17">
        <v>2</v>
      </c>
      <c r="N11" s="17">
        <v>4</v>
      </c>
      <c r="O11" s="17">
        <v>5</v>
      </c>
      <c r="P11" s="7">
        <f t="shared" si="1"/>
        <v>10.5</v>
      </c>
      <c r="Q11" s="7">
        <f t="shared" si="2"/>
        <v>19</v>
      </c>
      <c r="R11" s="7">
        <f t="shared" si="3"/>
        <v>110</v>
      </c>
      <c r="S11" s="7">
        <f t="shared" si="4"/>
        <v>60</v>
      </c>
      <c r="T11" s="7">
        <f t="shared" si="5"/>
        <v>0</v>
      </c>
      <c r="U11" s="7">
        <f t="shared" si="6"/>
        <v>199.5</v>
      </c>
      <c r="V11" s="21">
        <f t="shared" si="7"/>
        <v>1.8155096394916572E-3</v>
      </c>
      <c r="W11" s="23">
        <v>100689194</v>
      </c>
      <c r="X11" s="23">
        <v>98096629</v>
      </c>
      <c r="Y11" s="26">
        <f t="shared" si="8"/>
        <v>182802.20229964552</v>
      </c>
      <c r="Z11" s="26">
        <f t="shared" si="9"/>
        <v>178095.37555113685</v>
      </c>
      <c r="AA11" s="10"/>
      <c r="AB11" s="24">
        <f>Z11</f>
        <v>178095.37555113685</v>
      </c>
    </row>
    <row r="12" spans="1:28" x14ac:dyDescent="0.25">
      <c r="A12" s="10" t="s">
        <v>11</v>
      </c>
      <c r="B12" s="10" t="s">
        <v>22</v>
      </c>
      <c r="C12" s="10"/>
      <c r="D12" s="11" t="s">
        <v>13</v>
      </c>
      <c r="E12" s="13">
        <v>229</v>
      </c>
      <c r="F12" s="13">
        <v>44</v>
      </c>
      <c r="G12" s="13">
        <v>8</v>
      </c>
      <c r="H12" s="13">
        <v>8</v>
      </c>
      <c r="I12" s="13">
        <v>2</v>
      </c>
      <c r="J12" s="13">
        <f t="shared" si="11"/>
        <v>291</v>
      </c>
      <c r="K12" s="16">
        <v>0.5</v>
      </c>
      <c r="L12" s="17">
        <v>1</v>
      </c>
      <c r="M12" s="17">
        <v>2</v>
      </c>
      <c r="N12" s="17">
        <v>4</v>
      </c>
      <c r="O12" s="17">
        <v>5</v>
      </c>
      <c r="P12" s="7">
        <f t="shared" si="1"/>
        <v>114.5</v>
      </c>
      <c r="Q12" s="7">
        <f t="shared" si="2"/>
        <v>44</v>
      </c>
      <c r="R12" s="7">
        <f t="shared" si="3"/>
        <v>16</v>
      </c>
      <c r="S12" s="7">
        <f t="shared" si="4"/>
        <v>32</v>
      </c>
      <c r="T12" s="7">
        <f t="shared" si="5"/>
        <v>10</v>
      </c>
      <c r="U12" s="7">
        <f t="shared" si="6"/>
        <v>216.5</v>
      </c>
      <c r="V12" s="21">
        <f t="shared" si="7"/>
        <v>1.970214721553603E-3</v>
      </c>
      <c r="W12" s="23">
        <v>100689194</v>
      </c>
      <c r="X12" s="23">
        <v>98096629</v>
      </c>
      <c r="Y12" s="26">
        <f t="shared" si="8"/>
        <v>198379.33232016672</v>
      </c>
      <c r="Z12" s="26">
        <f t="shared" si="9"/>
        <v>193271.42259058211</v>
      </c>
      <c r="AA12" s="10"/>
      <c r="AB12" s="24">
        <f t="shared" ref="AB12:AB27" si="12">Z12</f>
        <v>193271.42259058211</v>
      </c>
    </row>
    <row r="13" spans="1:28" x14ac:dyDescent="0.25">
      <c r="A13" s="10" t="s">
        <v>11</v>
      </c>
      <c r="B13" s="10" t="s">
        <v>23</v>
      </c>
      <c r="C13" s="10"/>
      <c r="D13" s="11" t="s">
        <v>13</v>
      </c>
      <c r="E13" s="13">
        <v>3</v>
      </c>
      <c r="F13" s="13">
        <v>3</v>
      </c>
      <c r="G13" s="13">
        <v>9</v>
      </c>
      <c r="H13" s="13">
        <v>1</v>
      </c>
      <c r="I13" s="13">
        <v>0</v>
      </c>
      <c r="J13" s="13">
        <f t="shared" si="11"/>
        <v>16</v>
      </c>
      <c r="K13" s="16">
        <v>0.5</v>
      </c>
      <c r="L13" s="17">
        <v>1</v>
      </c>
      <c r="M13" s="17">
        <v>2</v>
      </c>
      <c r="N13" s="17">
        <v>4</v>
      </c>
      <c r="O13" s="17">
        <v>5</v>
      </c>
      <c r="P13" s="7">
        <f t="shared" si="1"/>
        <v>1.5</v>
      </c>
      <c r="Q13" s="7">
        <f t="shared" si="2"/>
        <v>3</v>
      </c>
      <c r="R13" s="7">
        <f t="shared" si="3"/>
        <v>18</v>
      </c>
      <c r="S13" s="7">
        <f t="shared" si="4"/>
        <v>4</v>
      </c>
      <c r="T13" s="7">
        <f t="shared" si="5"/>
        <v>0</v>
      </c>
      <c r="U13" s="7">
        <f t="shared" si="6"/>
        <v>26.5</v>
      </c>
      <c r="V13" s="21">
        <f t="shared" si="7"/>
        <v>2.4115792203773895E-4</v>
      </c>
      <c r="W13" s="23">
        <v>100689194</v>
      </c>
      <c r="X13" s="23">
        <v>98096629</v>
      </c>
      <c r="Y13" s="26">
        <f t="shared" si="8"/>
        <v>24281.996796694773</v>
      </c>
      <c r="Z13" s="26">
        <f t="shared" si="9"/>
        <v>23656.779208547003</v>
      </c>
      <c r="AA13" s="10"/>
      <c r="AB13" s="24"/>
    </row>
    <row r="14" spans="1:28" x14ac:dyDescent="0.25">
      <c r="A14" s="10" t="s">
        <v>11</v>
      </c>
      <c r="B14" s="10" t="s">
        <v>24</v>
      </c>
      <c r="C14" s="10"/>
      <c r="D14" s="11" t="s">
        <v>13</v>
      </c>
      <c r="E14" s="13">
        <v>40</v>
      </c>
      <c r="F14" s="13">
        <v>47</v>
      </c>
      <c r="G14" s="13">
        <v>84</v>
      </c>
      <c r="H14" s="13">
        <v>94</v>
      </c>
      <c r="I14" s="13">
        <v>12</v>
      </c>
      <c r="J14" s="13">
        <f t="shared" si="11"/>
        <v>277</v>
      </c>
      <c r="K14" s="16">
        <v>0.5</v>
      </c>
      <c r="L14" s="17">
        <v>1</v>
      </c>
      <c r="M14" s="17">
        <v>2</v>
      </c>
      <c r="N14" s="17">
        <v>4</v>
      </c>
      <c r="O14" s="17">
        <v>5</v>
      </c>
      <c r="P14" s="7">
        <f t="shared" si="1"/>
        <v>20</v>
      </c>
      <c r="Q14" s="7">
        <f t="shared" si="2"/>
        <v>47</v>
      </c>
      <c r="R14" s="7">
        <f t="shared" si="3"/>
        <v>168</v>
      </c>
      <c r="S14" s="7">
        <f t="shared" si="4"/>
        <v>376</v>
      </c>
      <c r="T14" s="7">
        <f t="shared" si="5"/>
        <v>60</v>
      </c>
      <c r="U14" s="7">
        <f t="shared" si="6"/>
        <v>671</v>
      </c>
      <c r="V14" s="21">
        <f t="shared" si="7"/>
        <v>6.1063005919744463E-3</v>
      </c>
      <c r="W14" s="23">
        <v>100689194</v>
      </c>
      <c r="X14" s="23">
        <v>98096629</v>
      </c>
      <c r="Y14" s="26">
        <f t="shared" si="8"/>
        <v>614838.48492762982</v>
      </c>
      <c r="Z14" s="26">
        <f t="shared" si="9"/>
        <v>599007.50373339758</v>
      </c>
      <c r="AA14" s="10"/>
      <c r="AB14" s="24">
        <f t="shared" si="12"/>
        <v>599007.50373339758</v>
      </c>
    </row>
    <row r="15" spans="1:28" x14ac:dyDescent="0.25">
      <c r="A15" s="10" t="s">
        <v>11</v>
      </c>
      <c r="B15" s="10" t="s">
        <v>25</v>
      </c>
      <c r="C15" s="10"/>
      <c r="D15" s="11" t="s">
        <v>13</v>
      </c>
      <c r="E15" s="13">
        <v>29</v>
      </c>
      <c r="F15" s="13">
        <v>15</v>
      </c>
      <c r="G15" s="13">
        <v>19</v>
      </c>
      <c r="H15" s="13">
        <v>15</v>
      </c>
      <c r="I15" s="13">
        <v>4</v>
      </c>
      <c r="J15" s="13">
        <f t="shared" si="11"/>
        <v>82</v>
      </c>
      <c r="K15" s="16">
        <v>0.5</v>
      </c>
      <c r="L15" s="17">
        <v>1</v>
      </c>
      <c r="M15" s="17">
        <v>2</v>
      </c>
      <c r="N15" s="17">
        <v>4</v>
      </c>
      <c r="O15" s="17">
        <v>5</v>
      </c>
      <c r="P15" s="7">
        <f t="shared" si="1"/>
        <v>14.5</v>
      </c>
      <c r="Q15" s="7">
        <f t="shared" si="2"/>
        <v>15</v>
      </c>
      <c r="R15" s="7">
        <f t="shared" si="3"/>
        <v>38</v>
      </c>
      <c r="S15" s="7">
        <f t="shared" si="4"/>
        <v>60</v>
      </c>
      <c r="T15" s="7">
        <f t="shared" si="5"/>
        <v>20</v>
      </c>
      <c r="U15" s="7">
        <f t="shared" si="6"/>
        <v>147.5</v>
      </c>
      <c r="V15" s="21">
        <f t="shared" si="7"/>
        <v>1.3422940943609997E-3</v>
      </c>
      <c r="W15" s="23">
        <v>100689194</v>
      </c>
      <c r="X15" s="23">
        <v>98096629</v>
      </c>
      <c r="Y15" s="26">
        <f t="shared" si="8"/>
        <v>135154.510472169</v>
      </c>
      <c r="Z15" s="26">
        <f t="shared" si="9"/>
        <v>131674.52578342197</v>
      </c>
      <c r="AA15" s="10"/>
      <c r="AB15" s="24">
        <f t="shared" si="12"/>
        <v>131674.52578342197</v>
      </c>
    </row>
    <row r="16" spans="1:28" x14ac:dyDescent="0.25">
      <c r="A16" s="10" t="s">
        <v>11</v>
      </c>
      <c r="B16" s="10" t="s">
        <v>26</v>
      </c>
      <c r="C16" s="10"/>
      <c r="D16" s="11" t="s">
        <v>13</v>
      </c>
      <c r="E16" s="13">
        <v>26</v>
      </c>
      <c r="F16" s="13">
        <v>12</v>
      </c>
      <c r="G16" s="13">
        <v>27</v>
      </c>
      <c r="H16" s="13">
        <v>29</v>
      </c>
      <c r="I16" s="13">
        <v>6</v>
      </c>
      <c r="J16" s="13">
        <f t="shared" si="11"/>
        <v>100</v>
      </c>
      <c r="K16" s="16">
        <v>0.5</v>
      </c>
      <c r="L16" s="17">
        <v>1</v>
      </c>
      <c r="M16" s="17">
        <v>2</v>
      </c>
      <c r="N16" s="17">
        <v>4</v>
      </c>
      <c r="O16" s="17">
        <v>5</v>
      </c>
      <c r="P16" s="7">
        <f t="shared" si="1"/>
        <v>13</v>
      </c>
      <c r="Q16" s="7">
        <f t="shared" si="2"/>
        <v>12</v>
      </c>
      <c r="R16" s="7">
        <f t="shared" si="3"/>
        <v>54</v>
      </c>
      <c r="S16" s="7">
        <f t="shared" si="4"/>
        <v>116</v>
      </c>
      <c r="T16" s="7">
        <f t="shared" si="5"/>
        <v>30</v>
      </c>
      <c r="U16" s="7">
        <f t="shared" si="6"/>
        <v>225</v>
      </c>
      <c r="V16" s="21">
        <f t="shared" si="7"/>
        <v>2.0475672625845757E-3</v>
      </c>
      <c r="W16" s="23">
        <v>100689194</v>
      </c>
      <c r="X16" s="23">
        <v>98096629</v>
      </c>
      <c r="Y16" s="26">
        <f t="shared" si="8"/>
        <v>206167.89733042728</v>
      </c>
      <c r="Z16" s="26">
        <f t="shared" si="9"/>
        <v>200859.44611030471</v>
      </c>
      <c r="AA16" s="10"/>
      <c r="AB16" s="24">
        <f t="shared" si="12"/>
        <v>200859.44611030471</v>
      </c>
    </row>
    <row r="17" spans="1:28" x14ac:dyDescent="0.25">
      <c r="A17" s="10" t="s">
        <v>11</v>
      </c>
      <c r="B17" s="10" t="s">
        <v>27</v>
      </c>
      <c r="C17" s="10"/>
      <c r="D17" s="11" t="s">
        <v>13</v>
      </c>
      <c r="E17" s="13">
        <v>67</v>
      </c>
      <c r="F17" s="13">
        <v>8</v>
      </c>
      <c r="G17" s="13">
        <v>4</v>
      </c>
      <c r="H17" s="13">
        <v>4</v>
      </c>
      <c r="I17" s="13">
        <v>0</v>
      </c>
      <c r="J17" s="13">
        <f t="shared" si="11"/>
        <v>83</v>
      </c>
      <c r="K17" s="16">
        <v>0.5</v>
      </c>
      <c r="L17" s="17">
        <v>1</v>
      </c>
      <c r="M17" s="17">
        <v>2</v>
      </c>
      <c r="N17" s="17">
        <v>4</v>
      </c>
      <c r="O17" s="17">
        <v>5</v>
      </c>
      <c r="P17" s="7">
        <f t="shared" si="1"/>
        <v>33.5</v>
      </c>
      <c r="Q17" s="7">
        <f t="shared" si="2"/>
        <v>8</v>
      </c>
      <c r="R17" s="7">
        <f t="shared" si="3"/>
        <v>8</v>
      </c>
      <c r="S17" s="7">
        <f t="shared" si="4"/>
        <v>16</v>
      </c>
      <c r="T17" s="7">
        <f t="shared" si="5"/>
        <v>0</v>
      </c>
      <c r="U17" s="7">
        <f t="shared" si="6"/>
        <v>65.5</v>
      </c>
      <c r="V17" s="21">
        <f t="shared" si="7"/>
        <v>5.9606958088573205E-4</v>
      </c>
      <c r="W17" s="23">
        <v>100689194</v>
      </c>
      <c r="X17" s="23">
        <v>98096629</v>
      </c>
      <c r="Y17" s="26">
        <f t="shared" si="8"/>
        <v>60017.76566730217</v>
      </c>
      <c r="Z17" s="26">
        <f t="shared" si="9"/>
        <v>58472.416534333148</v>
      </c>
      <c r="AA17" s="10"/>
      <c r="AB17" s="24"/>
    </row>
    <row r="18" spans="1:28" x14ac:dyDescent="0.25">
      <c r="A18" s="10" t="s">
        <v>11</v>
      </c>
      <c r="B18" s="10" t="s">
        <v>28</v>
      </c>
      <c r="C18" s="10"/>
      <c r="D18" s="11" t="s">
        <v>13</v>
      </c>
      <c r="E18" s="13">
        <v>11</v>
      </c>
      <c r="F18" s="13">
        <v>9</v>
      </c>
      <c r="G18" s="13">
        <v>17</v>
      </c>
      <c r="H18" s="13">
        <v>29</v>
      </c>
      <c r="I18" s="13">
        <v>10</v>
      </c>
      <c r="J18" s="13">
        <f t="shared" si="11"/>
        <v>76</v>
      </c>
      <c r="K18" s="16">
        <v>0.5</v>
      </c>
      <c r="L18" s="17">
        <v>1</v>
      </c>
      <c r="M18" s="17">
        <v>2</v>
      </c>
      <c r="N18" s="17">
        <v>4</v>
      </c>
      <c r="O18" s="17">
        <v>5</v>
      </c>
      <c r="P18" s="7">
        <f t="shared" si="1"/>
        <v>5.5</v>
      </c>
      <c r="Q18" s="7">
        <f t="shared" si="2"/>
        <v>9</v>
      </c>
      <c r="R18" s="7">
        <f t="shared" si="3"/>
        <v>34</v>
      </c>
      <c r="S18" s="7">
        <f t="shared" si="4"/>
        <v>116</v>
      </c>
      <c r="T18" s="7">
        <f t="shared" si="5"/>
        <v>50</v>
      </c>
      <c r="U18" s="7">
        <f t="shared" si="6"/>
        <v>214.5</v>
      </c>
      <c r="V18" s="21">
        <f t="shared" si="7"/>
        <v>1.9520141236639623E-3</v>
      </c>
      <c r="W18" s="23">
        <v>100689194</v>
      </c>
      <c r="X18" s="23">
        <v>98096629</v>
      </c>
      <c r="Y18" s="26">
        <f t="shared" si="8"/>
        <v>196546.7287883407</v>
      </c>
      <c r="Z18" s="26">
        <f t="shared" si="9"/>
        <v>191486.00529182382</v>
      </c>
      <c r="AA18" s="10"/>
      <c r="AB18" s="24">
        <f t="shared" si="12"/>
        <v>191486.00529182382</v>
      </c>
    </row>
    <row r="19" spans="1:28" x14ac:dyDescent="0.25">
      <c r="A19" s="10" t="s">
        <v>11</v>
      </c>
      <c r="B19" s="10" t="s">
        <v>29</v>
      </c>
      <c r="C19" s="10"/>
      <c r="D19" s="11" t="s">
        <v>13</v>
      </c>
      <c r="E19" s="13">
        <v>99</v>
      </c>
      <c r="F19" s="13">
        <v>48</v>
      </c>
      <c r="G19" s="13">
        <v>52</v>
      </c>
      <c r="H19" s="13">
        <v>35</v>
      </c>
      <c r="I19" s="13">
        <v>4</v>
      </c>
      <c r="J19" s="13">
        <f t="shared" si="11"/>
        <v>238</v>
      </c>
      <c r="K19" s="16">
        <v>0.5</v>
      </c>
      <c r="L19" s="17">
        <v>1</v>
      </c>
      <c r="M19" s="17">
        <v>2</v>
      </c>
      <c r="N19" s="17">
        <v>4</v>
      </c>
      <c r="O19" s="17">
        <v>5</v>
      </c>
      <c r="P19" s="7">
        <f t="shared" si="1"/>
        <v>49.5</v>
      </c>
      <c r="Q19" s="7">
        <f t="shared" si="2"/>
        <v>48</v>
      </c>
      <c r="R19" s="7">
        <f t="shared" si="3"/>
        <v>104</v>
      </c>
      <c r="S19" s="7">
        <f t="shared" si="4"/>
        <v>140</v>
      </c>
      <c r="T19" s="7">
        <f t="shared" si="5"/>
        <v>20</v>
      </c>
      <c r="U19" s="7">
        <f t="shared" si="6"/>
        <v>361.5</v>
      </c>
      <c r="V19" s="21">
        <f t="shared" si="7"/>
        <v>3.2897580685525519E-3</v>
      </c>
      <c r="W19" s="23">
        <v>100689194</v>
      </c>
      <c r="X19" s="23">
        <v>98096629</v>
      </c>
      <c r="Y19" s="26">
        <f t="shared" si="8"/>
        <v>331243.08837755321</v>
      </c>
      <c r="Z19" s="26">
        <f t="shared" si="9"/>
        <v>322714.17675055627</v>
      </c>
      <c r="AA19" s="10"/>
      <c r="AB19" s="24">
        <f t="shared" si="12"/>
        <v>322714.17675055627</v>
      </c>
    </row>
    <row r="20" spans="1:28" x14ac:dyDescent="0.25">
      <c r="A20" s="10" t="s">
        <v>11</v>
      </c>
      <c r="B20" s="10" t="s">
        <v>30</v>
      </c>
      <c r="C20" s="10"/>
      <c r="D20" s="11" t="s">
        <v>13</v>
      </c>
      <c r="E20" s="13">
        <v>35</v>
      </c>
      <c r="F20" s="13">
        <v>4</v>
      </c>
      <c r="G20" s="13">
        <v>4</v>
      </c>
      <c r="H20" s="13">
        <v>1</v>
      </c>
      <c r="I20" s="13">
        <v>0</v>
      </c>
      <c r="J20" s="13">
        <f t="shared" si="11"/>
        <v>44</v>
      </c>
      <c r="K20" s="16">
        <v>0.5</v>
      </c>
      <c r="L20" s="17">
        <v>1</v>
      </c>
      <c r="M20" s="17">
        <v>2</v>
      </c>
      <c r="N20" s="17">
        <v>4</v>
      </c>
      <c r="O20" s="17">
        <v>5</v>
      </c>
      <c r="P20" s="7">
        <f t="shared" si="1"/>
        <v>17.5</v>
      </c>
      <c r="Q20" s="7">
        <f t="shared" si="2"/>
        <v>4</v>
      </c>
      <c r="R20" s="7">
        <f t="shared" si="3"/>
        <v>8</v>
      </c>
      <c r="S20" s="7">
        <f t="shared" si="4"/>
        <v>4</v>
      </c>
      <c r="T20" s="7">
        <f t="shared" si="5"/>
        <v>0</v>
      </c>
      <c r="U20" s="7">
        <f t="shared" si="6"/>
        <v>33.5</v>
      </c>
      <c r="V20" s="21">
        <f t="shared" si="7"/>
        <v>3.0486001465148131E-4</v>
      </c>
      <c r="W20" s="23">
        <v>100689194</v>
      </c>
      <c r="X20" s="23">
        <v>98096629</v>
      </c>
      <c r="Y20" s="26">
        <f t="shared" si="8"/>
        <v>30696.109158085845</v>
      </c>
      <c r="Z20" s="26">
        <f t="shared" si="9"/>
        <v>29905.739754200928</v>
      </c>
      <c r="AA20" s="10"/>
      <c r="AB20" s="24"/>
    </row>
    <row r="21" spans="1:28" x14ac:dyDescent="0.25">
      <c r="A21" s="10" t="s">
        <v>11</v>
      </c>
      <c r="B21" s="10" t="s">
        <v>31</v>
      </c>
      <c r="C21" s="10"/>
      <c r="D21" s="11" t="s">
        <v>13</v>
      </c>
      <c r="E21" s="13">
        <v>727</v>
      </c>
      <c r="F21" s="13">
        <v>224</v>
      </c>
      <c r="G21" s="13">
        <v>487</v>
      </c>
      <c r="H21" s="13">
        <v>315</v>
      </c>
      <c r="I21" s="13">
        <v>31</v>
      </c>
      <c r="J21" s="13">
        <f t="shared" si="11"/>
        <v>1784</v>
      </c>
      <c r="K21" s="16">
        <v>0.5</v>
      </c>
      <c r="L21" s="17">
        <v>1</v>
      </c>
      <c r="M21" s="17">
        <v>2</v>
      </c>
      <c r="N21" s="17">
        <v>4</v>
      </c>
      <c r="O21" s="17">
        <v>5</v>
      </c>
      <c r="P21" s="7">
        <f t="shared" si="1"/>
        <v>363.5</v>
      </c>
      <c r="Q21" s="7">
        <f t="shared" si="2"/>
        <v>224</v>
      </c>
      <c r="R21" s="7">
        <f t="shared" si="3"/>
        <v>974</v>
      </c>
      <c r="S21" s="7">
        <f t="shared" si="4"/>
        <v>1260</v>
      </c>
      <c r="T21" s="7">
        <f t="shared" si="5"/>
        <v>155</v>
      </c>
      <c r="U21" s="7">
        <f t="shared" si="6"/>
        <v>2976.5</v>
      </c>
      <c r="V21" s="21">
        <f t="shared" si="7"/>
        <v>2.7087039809257734E-2</v>
      </c>
      <c r="W21" s="23">
        <v>100689194</v>
      </c>
      <c r="X21" s="23">
        <v>98096629</v>
      </c>
      <c r="Y21" s="26">
        <f t="shared" si="8"/>
        <v>2727372.2062400752</v>
      </c>
      <c r="Z21" s="26">
        <f t="shared" si="9"/>
        <v>2657147.2948769866</v>
      </c>
      <c r="AA21" s="24">
        <f>Y21</f>
        <v>2727372.2062400752</v>
      </c>
      <c r="AB21" s="24">
        <f t="shared" si="12"/>
        <v>2657147.2948769866</v>
      </c>
    </row>
    <row r="22" spans="1:28" x14ac:dyDescent="0.25">
      <c r="A22" s="10" t="s">
        <v>11</v>
      </c>
      <c r="B22" s="10" t="s">
        <v>32</v>
      </c>
      <c r="C22" s="10"/>
      <c r="D22" s="11" t="s">
        <v>13</v>
      </c>
      <c r="E22" s="13">
        <v>0</v>
      </c>
      <c r="F22" s="13">
        <v>0</v>
      </c>
      <c r="G22" s="13">
        <v>1</v>
      </c>
      <c r="H22" s="13">
        <v>0</v>
      </c>
      <c r="I22" s="13">
        <v>0</v>
      </c>
      <c r="J22" s="13">
        <f t="shared" si="11"/>
        <v>1</v>
      </c>
      <c r="K22" s="16">
        <v>0.5</v>
      </c>
      <c r="L22" s="17">
        <v>1</v>
      </c>
      <c r="M22" s="17">
        <v>2</v>
      </c>
      <c r="N22" s="17">
        <v>4</v>
      </c>
      <c r="O22" s="17">
        <v>5</v>
      </c>
      <c r="P22" s="7">
        <f t="shared" si="1"/>
        <v>0</v>
      </c>
      <c r="Q22" s="7">
        <f t="shared" si="2"/>
        <v>0</v>
      </c>
      <c r="R22" s="7">
        <f t="shared" si="3"/>
        <v>2</v>
      </c>
      <c r="S22" s="7">
        <f t="shared" si="4"/>
        <v>0</v>
      </c>
      <c r="T22" s="7">
        <f t="shared" si="5"/>
        <v>0</v>
      </c>
      <c r="U22" s="7">
        <f t="shared" si="6"/>
        <v>2</v>
      </c>
      <c r="V22" s="21">
        <f t="shared" si="7"/>
        <v>1.8200597889640675E-5</v>
      </c>
      <c r="W22" s="23">
        <v>100689194</v>
      </c>
      <c r="X22" s="23">
        <v>98096629</v>
      </c>
      <c r="Y22" s="26">
        <f t="shared" si="8"/>
        <v>1832.6035318260206</v>
      </c>
      <c r="Z22" s="26">
        <f t="shared" si="9"/>
        <v>1785.4172987582642</v>
      </c>
      <c r="AA22" s="10"/>
      <c r="AB22" s="24"/>
    </row>
    <row r="23" spans="1:28" x14ac:dyDescent="0.25">
      <c r="A23" s="10" t="s">
        <v>11</v>
      </c>
      <c r="B23" s="10" t="s">
        <v>33</v>
      </c>
      <c r="C23" s="10"/>
      <c r="D23" s="11" t="s">
        <v>13</v>
      </c>
      <c r="E23" s="13">
        <v>56</v>
      </c>
      <c r="F23" s="13">
        <v>33</v>
      </c>
      <c r="G23" s="13">
        <v>179</v>
      </c>
      <c r="H23" s="13">
        <v>64</v>
      </c>
      <c r="I23" s="13">
        <v>0</v>
      </c>
      <c r="J23" s="13">
        <f t="shared" si="11"/>
        <v>332</v>
      </c>
      <c r="K23" s="16">
        <v>0.5</v>
      </c>
      <c r="L23" s="17">
        <v>1</v>
      </c>
      <c r="M23" s="17">
        <v>2</v>
      </c>
      <c r="N23" s="17">
        <v>4</v>
      </c>
      <c r="O23" s="17">
        <v>5</v>
      </c>
      <c r="P23" s="7">
        <f t="shared" si="1"/>
        <v>28</v>
      </c>
      <c r="Q23" s="7">
        <f t="shared" si="2"/>
        <v>33</v>
      </c>
      <c r="R23" s="7">
        <f t="shared" si="3"/>
        <v>358</v>
      </c>
      <c r="S23" s="7">
        <f t="shared" si="4"/>
        <v>256</v>
      </c>
      <c r="T23" s="7">
        <f t="shared" si="5"/>
        <v>0</v>
      </c>
      <c r="U23" s="7">
        <f t="shared" si="6"/>
        <v>675</v>
      </c>
      <c r="V23" s="21">
        <f t="shared" si="7"/>
        <v>6.1427017877537281E-3</v>
      </c>
      <c r="W23" s="23">
        <v>100689194</v>
      </c>
      <c r="X23" s="23">
        <v>98096629</v>
      </c>
      <c r="Y23" s="26">
        <f t="shared" si="8"/>
        <v>618503.69199128193</v>
      </c>
      <c r="Z23" s="26">
        <f t="shared" si="9"/>
        <v>602578.33833091427</v>
      </c>
      <c r="AA23" s="10"/>
      <c r="AB23" s="24">
        <f t="shared" si="12"/>
        <v>602578.33833091427</v>
      </c>
    </row>
    <row r="24" spans="1:28" x14ac:dyDescent="0.25">
      <c r="A24" s="10" t="s">
        <v>11</v>
      </c>
      <c r="B24" s="10" t="s">
        <v>34</v>
      </c>
      <c r="C24" s="10"/>
      <c r="D24" s="11" t="s">
        <v>13</v>
      </c>
      <c r="E24" s="13">
        <v>3</v>
      </c>
      <c r="F24" s="13">
        <v>1</v>
      </c>
      <c r="G24" s="13">
        <v>0</v>
      </c>
      <c r="H24" s="13">
        <v>1</v>
      </c>
      <c r="I24" s="13">
        <v>0</v>
      </c>
      <c r="J24" s="13">
        <f t="shared" si="11"/>
        <v>5</v>
      </c>
      <c r="K24" s="16">
        <v>0.5</v>
      </c>
      <c r="L24" s="17">
        <v>1</v>
      </c>
      <c r="M24" s="17">
        <v>2</v>
      </c>
      <c r="N24" s="17">
        <v>4</v>
      </c>
      <c r="O24" s="17">
        <v>5</v>
      </c>
      <c r="P24" s="7">
        <f t="shared" si="1"/>
        <v>1.5</v>
      </c>
      <c r="Q24" s="7">
        <f t="shared" si="2"/>
        <v>1</v>
      </c>
      <c r="R24" s="7">
        <f t="shared" si="3"/>
        <v>0</v>
      </c>
      <c r="S24" s="7">
        <f t="shared" si="4"/>
        <v>4</v>
      </c>
      <c r="T24" s="7">
        <f t="shared" si="5"/>
        <v>0</v>
      </c>
      <c r="U24" s="7">
        <f t="shared" si="6"/>
        <v>6.5</v>
      </c>
      <c r="V24" s="21">
        <f t="shared" si="7"/>
        <v>5.9151943141332194E-5</v>
      </c>
      <c r="W24" s="23">
        <v>100689194</v>
      </c>
      <c r="X24" s="23">
        <v>98096629</v>
      </c>
      <c r="Y24" s="26">
        <f t="shared" si="8"/>
        <v>5955.9614784345667</v>
      </c>
      <c r="Z24" s="26">
        <f t="shared" si="9"/>
        <v>5802.6062209643587</v>
      </c>
      <c r="AA24" s="10"/>
      <c r="AB24" s="24"/>
    </row>
    <row r="25" spans="1:28" x14ac:dyDescent="0.25">
      <c r="A25" s="10" t="s">
        <v>11</v>
      </c>
      <c r="B25" s="10" t="s">
        <v>35</v>
      </c>
      <c r="C25" s="10"/>
      <c r="D25" s="11" t="s">
        <v>13</v>
      </c>
      <c r="E25" s="13">
        <v>27</v>
      </c>
      <c r="F25" s="13">
        <v>1</v>
      </c>
      <c r="G25" s="13">
        <v>3</v>
      </c>
      <c r="H25" s="13">
        <v>1</v>
      </c>
      <c r="I25" s="13">
        <v>0</v>
      </c>
      <c r="J25" s="13">
        <f t="shared" si="11"/>
        <v>32</v>
      </c>
      <c r="K25" s="16">
        <v>0.5</v>
      </c>
      <c r="L25" s="17">
        <v>1</v>
      </c>
      <c r="M25" s="17">
        <v>2</v>
      </c>
      <c r="N25" s="17">
        <v>4</v>
      </c>
      <c r="O25" s="17">
        <v>5</v>
      </c>
      <c r="P25" s="7">
        <f t="shared" si="1"/>
        <v>13.5</v>
      </c>
      <c r="Q25" s="7">
        <f t="shared" si="2"/>
        <v>1</v>
      </c>
      <c r="R25" s="7">
        <f t="shared" si="3"/>
        <v>6</v>
      </c>
      <c r="S25" s="7">
        <f t="shared" si="4"/>
        <v>4</v>
      </c>
      <c r="T25" s="7">
        <f t="shared" si="5"/>
        <v>0</v>
      </c>
      <c r="U25" s="7">
        <f t="shared" si="6"/>
        <v>24.5</v>
      </c>
      <c r="V25" s="21">
        <f t="shared" si="7"/>
        <v>2.2295732414809826E-4</v>
      </c>
      <c r="W25" s="23">
        <v>100689194</v>
      </c>
      <c r="X25" s="23">
        <v>98096629</v>
      </c>
      <c r="Y25" s="26">
        <f t="shared" si="8"/>
        <v>22449.393264868751</v>
      </c>
      <c r="Z25" s="26">
        <f t="shared" si="9"/>
        <v>21871.361909788735</v>
      </c>
      <c r="AA25" s="10"/>
      <c r="AB25" s="24"/>
    </row>
    <row r="26" spans="1:28" x14ac:dyDescent="0.25">
      <c r="A26" s="10" t="s">
        <v>11</v>
      </c>
      <c r="B26" s="10" t="s">
        <v>36</v>
      </c>
      <c r="C26" s="10"/>
      <c r="D26" s="11" t="s">
        <v>13</v>
      </c>
      <c r="E26" s="13">
        <v>33</v>
      </c>
      <c r="F26" s="13">
        <v>5</v>
      </c>
      <c r="G26" s="13">
        <v>6</v>
      </c>
      <c r="H26" s="13">
        <v>3</v>
      </c>
      <c r="I26" s="13">
        <v>1</v>
      </c>
      <c r="J26" s="13">
        <f t="shared" si="11"/>
        <v>48</v>
      </c>
      <c r="K26" s="16">
        <v>0.5</v>
      </c>
      <c r="L26" s="17">
        <v>1</v>
      </c>
      <c r="M26" s="17">
        <v>2</v>
      </c>
      <c r="N26" s="17">
        <v>4</v>
      </c>
      <c r="O26" s="17">
        <v>5</v>
      </c>
      <c r="P26" s="7">
        <f t="shared" si="1"/>
        <v>16.5</v>
      </c>
      <c r="Q26" s="7">
        <f t="shared" si="2"/>
        <v>5</v>
      </c>
      <c r="R26" s="7">
        <f t="shared" si="3"/>
        <v>12</v>
      </c>
      <c r="S26" s="7">
        <f t="shared" si="4"/>
        <v>12</v>
      </c>
      <c r="T26" s="7">
        <f t="shared" si="5"/>
        <v>5</v>
      </c>
      <c r="U26" s="7">
        <f t="shared" si="6"/>
        <v>50.5</v>
      </c>
      <c r="V26" s="21">
        <f t="shared" si="7"/>
        <v>4.5956509671342703E-4</v>
      </c>
      <c r="W26" s="23">
        <v>100689194</v>
      </c>
      <c r="X26" s="23">
        <v>98096629</v>
      </c>
      <c r="Y26" s="26">
        <f t="shared" si="8"/>
        <v>46273.239178607015</v>
      </c>
      <c r="Z26" s="26">
        <f t="shared" si="9"/>
        <v>45081.78679364617</v>
      </c>
      <c r="AA26" s="10"/>
      <c r="AB26" s="24"/>
    </row>
    <row r="27" spans="1:28" x14ac:dyDescent="0.25">
      <c r="A27" s="10" t="s">
        <v>11</v>
      </c>
      <c r="B27" s="10" t="s">
        <v>37</v>
      </c>
      <c r="C27" s="10"/>
      <c r="D27" s="11" t="s">
        <v>13</v>
      </c>
      <c r="E27" s="13">
        <v>48</v>
      </c>
      <c r="F27" s="13">
        <v>13</v>
      </c>
      <c r="G27" s="13">
        <v>22</v>
      </c>
      <c r="H27" s="13">
        <v>17</v>
      </c>
      <c r="I27" s="13">
        <v>6</v>
      </c>
      <c r="J27" s="13">
        <f t="shared" si="11"/>
        <v>106</v>
      </c>
      <c r="K27" s="16">
        <v>0.5</v>
      </c>
      <c r="L27" s="17">
        <v>1</v>
      </c>
      <c r="M27" s="17">
        <v>2</v>
      </c>
      <c r="N27" s="17">
        <v>4</v>
      </c>
      <c r="O27" s="17">
        <v>5</v>
      </c>
      <c r="P27" s="7">
        <f t="shared" si="1"/>
        <v>24</v>
      </c>
      <c r="Q27" s="7">
        <f t="shared" si="2"/>
        <v>13</v>
      </c>
      <c r="R27" s="7">
        <f t="shared" si="3"/>
        <v>44</v>
      </c>
      <c r="S27" s="7">
        <f t="shared" si="4"/>
        <v>68</v>
      </c>
      <c r="T27" s="7">
        <f t="shared" si="5"/>
        <v>30</v>
      </c>
      <c r="U27" s="7">
        <f t="shared" si="6"/>
        <v>179</v>
      </c>
      <c r="V27" s="21">
        <f t="shared" si="7"/>
        <v>1.6289535111228405E-3</v>
      </c>
      <c r="W27" s="23">
        <v>100689194</v>
      </c>
      <c r="X27" s="23">
        <v>98096629</v>
      </c>
      <c r="Y27" s="26">
        <f t="shared" si="8"/>
        <v>164018.01609842884</v>
      </c>
      <c r="Z27" s="26">
        <f t="shared" si="9"/>
        <v>159794.84823886465</v>
      </c>
      <c r="AA27" s="10"/>
      <c r="AB27" s="24">
        <f t="shared" si="12"/>
        <v>159794.84823886465</v>
      </c>
    </row>
    <row r="28" spans="1:28" x14ac:dyDescent="0.25">
      <c r="A28" s="10" t="s">
        <v>38</v>
      </c>
      <c r="B28" s="10" t="s">
        <v>39</v>
      </c>
      <c r="C28" s="10"/>
      <c r="D28" s="11" t="s">
        <v>13</v>
      </c>
      <c r="E28" s="13">
        <v>111</v>
      </c>
      <c r="F28" s="13">
        <v>30</v>
      </c>
      <c r="G28" s="13">
        <v>25</v>
      </c>
      <c r="H28" s="13">
        <v>14</v>
      </c>
      <c r="I28" s="13">
        <v>5</v>
      </c>
      <c r="J28" s="13">
        <f t="shared" si="11"/>
        <v>185</v>
      </c>
      <c r="K28" s="16">
        <v>0.5</v>
      </c>
      <c r="L28" s="17">
        <v>1</v>
      </c>
      <c r="M28" s="17">
        <v>2</v>
      </c>
      <c r="N28" s="17">
        <v>4</v>
      </c>
      <c r="O28" s="17">
        <v>5</v>
      </c>
      <c r="P28" s="7">
        <f t="shared" si="1"/>
        <v>55.5</v>
      </c>
      <c r="Q28" s="7">
        <f t="shared" si="2"/>
        <v>30</v>
      </c>
      <c r="R28" s="7">
        <f t="shared" si="3"/>
        <v>50</v>
      </c>
      <c r="S28" s="7">
        <f t="shared" si="4"/>
        <v>56</v>
      </c>
      <c r="T28" s="7">
        <f t="shared" si="5"/>
        <v>25</v>
      </c>
      <c r="U28" s="7">
        <f t="shared" si="6"/>
        <v>216.5</v>
      </c>
      <c r="V28" s="21">
        <f t="shared" si="7"/>
        <v>1.970214721553603E-3</v>
      </c>
      <c r="W28" s="23">
        <v>100689194</v>
      </c>
      <c r="X28" s="23">
        <v>98096629</v>
      </c>
      <c r="Y28" s="26">
        <f t="shared" si="8"/>
        <v>198379.33232016672</v>
      </c>
      <c r="Z28" s="26">
        <f t="shared" si="9"/>
        <v>193271.42259058211</v>
      </c>
      <c r="AA28" s="10"/>
      <c r="AB28" s="24">
        <f>Z28</f>
        <v>193271.42259058211</v>
      </c>
    </row>
    <row r="29" spans="1:28" x14ac:dyDescent="0.25">
      <c r="A29" s="10" t="s">
        <v>38</v>
      </c>
      <c r="B29" s="10" t="s">
        <v>40</v>
      </c>
      <c r="C29" s="10"/>
      <c r="D29" s="11" t="s">
        <v>13</v>
      </c>
      <c r="E29" s="13">
        <v>101</v>
      </c>
      <c r="F29" s="13">
        <v>58</v>
      </c>
      <c r="G29" s="13">
        <v>263</v>
      </c>
      <c r="H29" s="13">
        <v>249</v>
      </c>
      <c r="I29" s="13">
        <v>74</v>
      </c>
      <c r="J29" s="13">
        <f t="shared" si="11"/>
        <v>745</v>
      </c>
      <c r="K29" s="16">
        <v>0.5</v>
      </c>
      <c r="L29" s="17">
        <v>1</v>
      </c>
      <c r="M29" s="17">
        <v>2</v>
      </c>
      <c r="N29" s="17">
        <v>4</v>
      </c>
      <c r="O29" s="17">
        <v>5</v>
      </c>
      <c r="P29" s="7">
        <f t="shared" si="1"/>
        <v>50.5</v>
      </c>
      <c r="Q29" s="7">
        <f t="shared" si="2"/>
        <v>58</v>
      </c>
      <c r="R29" s="7">
        <f t="shared" si="3"/>
        <v>526</v>
      </c>
      <c r="S29" s="7">
        <f t="shared" si="4"/>
        <v>996</v>
      </c>
      <c r="T29" s="7">
        <f t="shared" si="5"/>
        <v>370</v>
      </c>
      <c r="U29" s="7">
        <f t="shared" si="6"/>
        <v>2000.5</v>
      </c>
      <c r="V29" s="21">
        <f t="shared" si="7"/>
        <v>1.8205148039113085E-2</v>
      </c>
      <c r="W29" s="23">
        <v>100689194</v>
      </c>
      <c r="X29" s="23">
        <v>98096629</v>
      </c>
      <c r="Y29" s="26">
        <f t="shared" si="8"/>
        <v>1833061.682708977</v>
      </c>
      <c r="Z29" s="26">
        <f t="shared" si="9"/>
        <v>1785863.6530829538</v>
      </c>
      <c r="AA29" s="24">
        <f>Y29</f>
        <v>1833061.682708977</v>
      </c>
      <c r="AB29" s="24">
        <f>Z29</f>
        <v>1785863.6530829538</v>
      </c>
    </row>
    <row r="30" spans="1:28" x14ac:dyDescent="0.25">
      <c r="A30" s="10" t="s">
        <v>38</v>
      </c>
      <c r="B30" s="10" t="s">
        <v>41</v>
      </c>
      <c r="C30" s="10"/>
      <c r="D30" s="11" t="s">
        <v>13</v>
      </c>
      <c r="E30" s="13">
        <v>23</v>
      </c>
      <c r="F30" s="13">
        <v>9</v>
      </c>
      <c r="G30" s="13">
        <v>8</v>
      </c>
      <c r="H30" s="13">
        <v>4</v>
      </c>
      <c r="I30" s="13">
        <v>0</v>
      </c>
      <c r="J30" s="13">
        <f t="shared" si="11"/>
        <v>44</v>
      </c>
      <c r="K30" s="16">
        <v>0.5</v>
      </c>
      <c r="L30" s="17">
        <v>1</v>
      </c>
      <c r="M30" s="17">
        <v>2</v>
      </c>
      <c r="N30" s="17">
        <v>4</v>
      </c>
      <c r="O30" s="17">
        <v>5</v>
      </c>
      <c r="P30" s="7">
        <f t="shared" si="1"/>
        <v>11.5</v>
      </c>
      <c r="Q30" s="7">
        <f t="shared" si="2"/>
        <v>9</v>
      </c>
      <c r="R30" s="7">
        <f t="shared" si="3"/>
        <v>16</v>
      </c>
      <c r="S30" s="7">
        <f t="shared" si="4"/>
        <v>16</v>
      </c>
      <c r="T30" s="7">
        <f t="shared" si="5"/>
        <v>0</v>
      </c>
      <c r="U30" s="7">
        <f t="shared" si="6"/>
        <v>52.5</v>
      </c>
      <c r="V30" s="21">
        <f t="shared" si="7"/>
        <v>4.7776569460306772E-4</v>
      </c>
      <c r="W30" s="23">
        <v>100689194</v>
      </c>
      <c r="X30" s="23">
        <v>98096629</v>
      </c>
      <c r="Y30" s="26">
        <f t="shared" si="8"/>
        <v>48105.84271043304</v>
      </c>
      <c r="Z30" s="26">
        <f t="shared" si="9"/>
        <v>46867.204092404434</v>
      </c>
      <c r="AA30" s="10"/>
      <c r="AB30" s="10"/>
    </row>
    <row r="31" spans="1:28" x14ac:dyDescent="0.25">
      <c r="A31" s="10" t="s">
        <v>38</v>
      </c>
      <c r="B31" s="10" t="s">
        <v>42</v>
      </c>
      <c r="C31" s="10"/>
      <c r="D31" s="11" t="s">
        <v>13</v>
      </c>
      <c r="E31" s="13">
        <v>770</v>
      </c>
      <c r="F31" s="13">
        <v>276</v>
      </c>
      <c r="G31" s="13">
        <v>529</v>
      </c>
      <c r="H31" s="13">
        <v>257</v>
      </c>
      <c r="I31" s="13">
        <v>34</v>
      </c>
      <c r="J31" s="13">
        <f t="shared" si="11"/>
        <v>1866</v>
      </c>
      <c r="K31" s="16">
        <v>0.5</v>
      </c>
      <c r="L31" s="17">
        <v>1</v>
      </c>
      <c r="M31" s="17">
        <v>2</v>
      </c>
      <c r="N31" s="17">
        <v>4</v>
      </c>
      <c r="O31" s="17">
        <v>5</v>
      </c>
      <c r="P31" s="7">
        <f t="shared" si="1"/>
        <v>385</v>
      </c>
      <c r="Q31" s="7">
        <f t="shared" si="2"/>
        <v>276</v>
      </c>
      <c r="R31" s="7">
        <f t="shared" si="3"/>
        <v>1058</v>
      </c>
      <c r="S31" s="7">
        <f t="shared" si="4"/>
        <v>1028</v>
      </c>
      <c r="T31" s="7">
        <f t="shared" si="5"/>
        <v>170</v>
      </c>
      <c r="U31" s="7">
        <f t="shared" si="6"/>
        <v>2917</v>
      </c>
      <c r="V31" s="21">
        <f t="shared" si="7"/>
        <v>2.6545572022040925E-2</v>
      </c>
      <c r="W31" s="23">
        <v>100689194</v>
      </c>
      <c r="X31" s="23">
        <v>98096629</v>
      </c>
      <c r="Y31" s="26">
        <f t="shared" si="8"/>
        <v>2672852.251168251</v>
      </c>
      <c r="Z31" s="26">
        <f t="shared" si="9"/>
        <v>2604031.1302389284</v>
      </c>
      <c r="AA31" s="24">
        <f>SUM(Y28,Y30,Y31,Y32,Y33,Y34)</f>
        <v>3520431.3846377856</v>
      </c>
      <c r="AB31" s="24">
        <f>SUM(Z30,Z31,Z32,Z34)</f>
        <v>2701782.727345943</v>
      </c>
    </row>
    <row r="32" spans="1:28" x14ac:dyDescent="0.25">
      <c r="A32" s="10" t="s">
        <v>38</v>
      </c>
      <c r="B32" s="10" t="s">
        <v>43</v>
      </c>
      <c r="C32" s="10"/>
      <c r="D32" s="11" t="s">
        <v>13</v>
      </c>
      <c r="E32" s="13">
        <v>11</v>
      </c>
      <c r="F32" s="13">
        <v>2</v>
      </c>
      <c r="G32" s="13">
        <v>0</v>
      </c>
      <c r="H32" s="13">
        <v>1</v>
      </c>
      <c r="I32" s="13">
        <v>0</v>
      </c>
      <c r="J32" s="13">
        <f t="shared" si="11"/>
        <v>14</v>
      </c>
      <c r="K32" s="16">
        <v>0.5</v>
      </c>
      <c r="L32" s="17">
        <v>1</v>
      </c>
      <c r="M32" s="17">
        <v>2</v>
      </c>
      <c r="N32" s="17">
        <v>4</v>
      </c>
      <c r="O32" s="17">
        <v>5</v>
      </c>
      <c r="P32" s="7">
        <f t="shared" si="1"/>
        <v>5.5</v>
      </c>
      <c r="Q32" s="7">
        <f t="shared" si="2"/>
        <v>2</v>
      </c>
      <c r="R32" s="7">
        <f t="shared" si="3"/>
        <v>0</v>
      </c>
      <c r="S32" s="7">
        <f t="shared" si="4"/>
        <v>4</v>
      </c>
      <c r="T32" s="7">
        <f t="shared" si="5"/>
        <v>0</v>
      </c>
      <c r="U32" s="7">
        <f t="shared" si="6"/>
        <v>11.5</v>
      </c>
      <c r="V32" s="21">
        <f t="shared" si="7"/>
        <v>1.0465343786543388E-4</v>
      </c>
      <c r="W32" s="23">
        <v>100689194</v>
      </c>
      <c r="X32" s="23">
        <v>98096629</v>
      </c>
      <c r="Y32" s="26">
        <f t="shared" si="8"/>
        <v>10537.470307999618</v>
      </c>
      <c r="Z32" s="26">
        <f t="shared" si="9"/>
        <v>10266.149467860019</v>
      </c>
      <c r="AA32" s="10"/>
      <c r="AB32" s="10"/>
    </row>
    <row r="33" spans="1:28" x14ac:dyDescent="0.25">
      <c r="A33" s="10" t="s">
        <v>38</v>
      </c>
      <c r="B33" s="10" t="s">
        <v>44</v>
      </c>
      <c r="C33" s="10"/>
      <c r="D33" s="11" t="s">
        <v>13</v>
      </c>
      <c r="E33" s="13">
        <v>60</v>
      </c>
      <c r="F33" s="13">
        <v>21</v>
      </c>
      <c r="G33" s="13">
        <v>57</v>
      </c>
      <c r="H33" s="13">
        <v>91</v>
      </c>
      <c r="I33" s="13">
        <v>14</v>
      </c>
      <c r="J33" s="13">
        <f t="shared" si="11"/>
        <v>243</v>
      </c>
      <c r="K33" s="16">
        <v>0.5</v>
      </c>
      <c r="L33" s="17">
        <v>1</v>
      </c>
      <c r="M33" s="17">
        <v>2</v>
      </c>
      <c r="N33" s="17">
        <v>4</v>
      </c>
      <c r="O33" s="17">
        <v>5</v>
      </c>
      <c r="P33" s="7">
        <f t="shared" si="1"/>
        <v>30</v>
      </c>
      <c r="Q33" s="7">
        <f t="shared" si="2"/>
        <v>21</v>
      </c>
      <c r="R33" s="7">
        <f t="shared" si="3"/>
        <v>114</v>
      </c>
      <c r="S33" s="7">
        <f t="shared" si="4"/>
        <v>364</v>
      </c>
      <c r="T33" s="7">
        <f t="shared" si="5"/>
        <v>70</v>
      </c>
      <c r="U33" s="7">
        <f t="shared" si="6"/>
        <v>599</v>
      </c>
      <c r="V33" s="21">
        <f t="shared" si="7"/>
        <v>5.4510790679473823E-3</v>
      </c>
      <c r="W33" s="23">
        <v>100689194</v>
      </c>
      <c r="X33" s="23">
        <v>98096629</v>
      </c>
      <c r="Y33" s="26">
        <f t="shared" si="8"/>
        <v>548864.75778189313</v>
      </c>
      <c r="Z33" s="26">
        <f t="shared" si="9"/>
        <v>534732.48097810009</v>
      </c>
      <c r="AA33" s="10"/>
      <c r="AB33" s="24">
        <f>Z33</f>
        <v>534732.48097810009</v>
      </c>
    </row>
    <row r="34" spans="1:28" x14ac:dyDescent="0.25">
      <c r="A34" s="10" t="s">
        <v>38</v>
      </c>
      <c r="B34" s="10" t="s">
        <v>45</v>
      </c>
      <c r="C34" s="10"/>
      <c r="D34" s="11" t="s">
        <v>13</v>
      </c>
      <c r="E34" s="13">
        <v>27</v>
      </c>
      <c r="F34" s="13">
        <v>9</v>
      </c>
      <c r="G34" s="13">
        <v>3</v>
      </c>
      <c r="H34" s="13">
        <v>3</v>
      </c>
      <c r="I34" s="13">
        <v>1</v>
      </c>
      <c r="J34" s="13">
        <f t="shared" si="11"/>
        <v>43</v>
      </c>
      <c r="K34" s="16">
        <v>0.5</v>
      </c>
      <c r="L34" s="17">
        <v>1</v>
      </c>
      <c r="M34" s="17">
        <v>2</v>
      </c>
      <c r="N34" s="17">
        <v>4</v>
      </c>
      <c r="O34" s="17">
        <v>5</v>
      </c>
      <c r="P34" s="7">
        <f t="shared" si="1"/>
        <v>13.5</v>
      </c>
      <c r="Q34" s="7">
        <f t="shared" si="2"/>
        <v>9</v>
      </c>
      <c r="R34" s="7">
        <f t="shared" si="3"/>
        <v>6</v>
      </c>
      <c r="S34" s="7">
        <f t="shared" si="4"/>
        <v>12</v>
      </c>
      <c r="T34" s="7">
        <f t="shared" si="5"/>
        <v>5</v>
      </c>
      <c r="U34" s="7">
        <f t="shared" si="6"/>
        <v>45.5</v>
      </c>
      <c r="V34" s="21">
        <f t="shared" si="7"/>
        <v>4.1406360198932536E-4</v>
      </c>
      <c r="W34" s="23">
        <v>100689194</v>
      </c>
      <c r="X34" s="23">
        <v>98096629</v>
      </c>
      <c r="Y34" s="26">
        <f t="shared" si="8"/>
        <v>41691.730349041965</v>
      </c>
      <c r="Z34" s="26">
        <f t="shared" si="9"/>
        <v>40618.243546750513</v>
      </c>
      <c r="AA34" s="10"/>
      <c r="AB34" s="10"/>
    </row>
    <row r="35" spans="1:28" x14ac:dyDescent="0.25">
      <c r="A35" s="10" t="s">
        <v>46</v>
      </c>
      <c r="B35" s="10" t="s">
        <v>47</v>
      </c>
      <c r="C35" s="10">
        <v>78934</v>
      </c>
      <c r="D35" s="11" t="s">
        <v>13</v>
      </c>
      <c r="E35" s="13">
        <v>23</v>
      </c>
      <c r="F35" s="13">
        <v>3</v>
      </c>
      <c r="G35" s="13">
        <v>4</v>
      </c>
      <c r="H35" s="13">
        <v>4</v>
      </c>
      <c r="I35" s="13">
        <v>2</v>
      </c>
      <c r="J35" s="13">
        <f t="shared" si="11"/>
        <v>36</v>
      </c>
      <c r="K35" s="16">
        <v>0.5</v>
      </c>
      <c r="L35" s="17">
        <v>1</v>
      </c>
      <c r="M35" s="17">
        <v>2</v>
      </c>
      <c r="N35" s="17">
        <v>4</v>
      </c>
      <c r="O35" s="17">
        <v>5</v>
      </c>
      <c r="P35" s="7">
        <f t="shared" si="1"/>
        <v>11.5</v>
      </c>
      <c r="Q35" s="7">
        <f t="shared" si="2"/>
        <v>3</v>
      </c>
      <c r="R35" s="7">
        <f t="shared" si="3"/>
        <v>8</v>
      </c>
      <c r="S35" s="7">
        <f t="shared" si="4"/>
        <v>16</v>
      </c>
      <c r="T35" s="7">
        <f t="shared" si="5"/>
        <v>10</v>
      </c>
      <c r="U35" s="7">
        <f t="shared" si="6"/>
        <v>48.5</v>
      </c>
      <c r="V35" s="21">
        <f t="shared" si="7"/>
        <v>4.4136449882378634E-4</v>
      </c>
      <c r="W35" s="23">
        <v>100689194</v>
      </c>
      <c r="X35" s="23">
        <v>98096629</v>
      </c>
      <c r="Y35" s="26">
        <f t="shared" si="8"/>
        <v>44440.635646780996</v>
      </c>
      <c r="Z35" s="26">
        <f t="shared" si="9"/>
        <v>43296.369494887906</v>
      </c>
      <c r="AA35" s="24">
        <f>SUM(Y35:Y36)</f>
        <v>363313.65018450859</v>
      </c>
      <c r="AB35" s="24">
        <f>Z35</f>
        <v>43296.369494887906</v>
      </c>
    </row>
    <row r="36" spans="1:28" x14ac:dyDescent="0.25">
      <c r="A36" s="10" t="s">
        <v>46</v>
      </c>
      <c r="B36" s="10" t="s">
        <v>48</v>
      </c>
      <c r="C36" s="10">
        <v>78934</v>
      </c>
      <c r="D36" s="11" t="s">
        <v>13</v>
      </c>
      <c r="E36" s="13">
        <v>50</v>
      </c>
      <c r="F36" s="13">
        <v>40</v>
      </c>
      <c r="G36" s="13">
        <v>63</v>
      </c>
      <c r="H36" s="13">
        <v>38</v>
      </c>
      <c r="I36" s="13">
        <v>1</v>
      </c>
      <c r="J36" s="13">
        <f t="shared" si="11"/>
        <v>192</v>
      </c>
      <c r="K36" s="16">
        <v>0.5</v>
      </c>
      <c r="L36" s="17">
        <v>1</v>
      </c>
      <c r="M36" s="17">
        <v>2</v>
      </c>
      <c r="N36" s="17">
        <v>4</v>
      </c>
      <c r="O36" s="17">
        <v>5</v>
      </c>
      <c r="P36" s="7">
        <f t="shared" si="1"/>
        <v>25</v>
      </c>
      <c r="Q36" s="7">
        <f t="shared" si="2"/>
        <v>40</v>
      </c>
      <c r="R36" s="7">
        <f t="shared" si="3"/>
        <v>126</v>
      </c>
      <c r="S36" s="7">
        <f t="shared" si="4"/>
        <v>152</v>
      </c>
      <c r="T36" s="7">
        <f t="shared" si="5"/>
        <v>5</v>
      </c>
      <c r="U36" s="7">
        <f t="shared" si="6"/>
        <v>348</v>
      </c>
      <c r="V36" s="21">
        <f t="shared" si="7"/>
        <v>3.1669040327974773E-3</v>
      </c>
      <c r="W36" s="23">
        <v>100689194</v>
      </c>
      <c r="X36" s="23">
        <v>98096629</v>
      </c>
      <c r="Y36" s="26">
        <f t="shared" si="8"/>
        <v>318873.01453772758</v>
      </c>
      <c r="Z36" s="26">
        <f t="shared" si="9"/>
        <v>310662.60998393799</v>
      </c>
      <c r="AA36" s="10"/>
      <c r="AB36" s="24">
        <f>Z36</f>
        <v>310662.60998393799</v>
      </c>
    </row>
    <row r="37" spans="1:28" x14ac:dyDescent="0.25">
      <c r="A37" s="10" t="s">
        <v>49</v>
      </c>
      <c r="B37" s="10" t="s">
        <v>50</v>
      </c>
      <c r="C37" s="10"/>
      <c r="D37" s="11" t="s">
        <v>13</v>
      </c>
      <c r="E37" s="13">
        <v>52</v>
      </c>
      <c r="F37" s="13">
        <v>21</v>
      </c>
      <c r="G37" s="13">
        <v>20</v>
      </c>
      <c r="H37" s="13">
        <v>20</v>
      </c>
      <c r="I37" s="13">
        <v>5</v>
      </c>
      <c r="J37" s="13">
        <f t="shared" si="11"/>
        <v>118</v>
      </c>
      <c r="K37" s="16">
        <v>0.5</v>
      </c>
      <c r="L37" s="17">
        <v>1</v>
      </c>
      <c r="M37" s="17">
        <v>2</v>
      </c>
      <c r="N37" s="17">
        <v>4</v>
      </c>
      <c r="O37" s="17">
        <v>5</v>
      </c>
      <c r="P37" s="7">
        <f t="shared" si="1"/>
        <v>26</v>
      </c>
      <c r="Q37" s="7">
        <f t="shared" si="2"/>
        <v>21</v>
      </c>
      <c r="R37" s="7">
        <f t="shared" si="3"/>
        <v>40</v>
      </c>
      <c r="S37" s="7">
        <f t="shared" si="4"/>
        <v>80</v>
      </c>
      <c r="T37" s="7">
        <f t="shared" si="5"/>
        <v>25</v>
      </c>
      <c r="U37" s="7">
        <f t="shared" si="6"/>
        <v>192</v>
      </c>
      <c r="V37" s="21">
        <f t="shared" si="7"/>
        <v>1.7472573974055049E-3</v>
      </c>
      <c r="W37" s="23">
        <v>100689194</v>
      </c>
      <c r="X37" s="23">
        <v>98096629</v>
      </c>
      <c r="Y37" s="26">
        <f t="shared" si="8"/>
        <v>175929.93905529799</v>
      </c>
      <c r="Z37" s="26">
        <f t="shared" si="9"/>
        <v>171400.06068079337</v>
      </c>
      <c r="AA37" s="10"/>
      <c r="AB37" s="24">
        <f>Z37</f>
        <v>171400.06068079337</v>
      </c>
    </row>
    <row r="38" spans="1:28" x14ac:dyDescent="0.25">
      <c r="A38" s="10" t="s">
        <v>49</v>
      </c>
      <c r="B38" s="10" t="s">
        <v>51</v>
      </c>
      <c r="C38" s="10"/>
      <c r="D38" s="11" t="s">
        <v>13</v>
      </c>
      <c r="E38" s="13">
        <v>4</v>
      </c>
      <c r="F38" s="13">
        <v>0</v>
      </c>
      <c r="G38" s="13">
        <v>0</v>
      </c>
      <c r="H38" s="13">
        <v>0</v>
      </c>
      <c r="I38" s="13">
        <v>0</v>
      </c>
      <c r="J38" s="13">
        <f t="shared" si="11"/>
        <v>4</v>
      </c>
      <c r="K38" s="16">
        <v>0.5</v>
      </c>
      <c r="L38" s="17">
        <v>1</v>
      </c>
      <c r="M38" s="17">
        <v>2</v>
      </c>
      <c r="N38" s="17">
        <v>4</v>
      </c>
      <c r="O38" s="17">
        <v>5</v>
      </c>
      <c r="P38" s="7">
        <f t="shared" si="1"/>
        <v>2</v>
      </c>
      <c r="Q38" s="7">
        <f t="shared" si="2"/>
        <v>0</v>
      </c>
      <c r="R38" s="7">
        <f t="shared" si="3"/>
        <v>0</v>
      </c>
      <c r="S38" s="7">
        <f t="shared" si="4"/>
        <v>0</v>
      </c>
      <c r="T38" s="7">
        <f t="shared" si="5"/>
        <v>0</v>
      </c>
      <c r="U38" s="7">
        <f t="shared" si="6"/>
        <v>2</v>
      </c>
      <c r="V38" s="21">
        <f t="shared" si="7"/>
        <v>1.8200597889640675E-5</v>
      </c>
      <c r="W38" s="23">
        <v>100689194</v>
      </c>
      <c r="X38" s="23">
        <v>98096629</v>
      </c>
      <c r="Y38" s="26">
        <f t="shared" si="8"/>
        <v>1832.6035318260206</v>
      </c>
      <c r="Z38" s="26">
        <f t="shared" si="9"/>
        <v>1785.4172987582642</v>
      </c>
      <c r="AA38" s="10"/>
      <c r="AB38" s="10"/>
    </row>
    <row r="39" spans="1:28" x14ac:dyDescent="0.25">
      <c r="A39" s="10" t="s">
        <v>49</v>
      </c>
      <c r="B39" s="10" t="s">
        <v>52</v>
      </c>
      <c r="C39" s="10"/>
      <c r="D39" s="11" t="s">
        <v>13</v>
      </c>
      <c r="E39" s="13">
        <v>13</v>
      </c>
      <c r="F39" s="13">
        <v>3</v>
      </c>
      <c r="G39" s="13">
        <v>3</v>
      </c>
      <c r="H39" s="13">
        <v>1</v>
      </c>
      <c r="I39" s="13">
        <v>0</v>
      </c>
      <c r="J39" s="13">
        <f t="shared" si="11"/>
        <v>20</v>
      </c>
      <c r="K39" s="16">
        <v>0.5</v>
      </c>
      <c r="L39" s="17">
        <v>1</v>
      </c>
      <c r="M39" s="17">
        <v>2</v>
      </c>
      <c r="N39" s="17">
        <v>4</v>
      </c>
      <c r="O39" s="17">
        <v>5</v>
      </c>
      <c r="P39" s="7">
        <f t="shared" si="1"/>
        <v>6.5</v>
      </c>
      <c r="Q39" s="7">
        <f t="shared" si="2"/>
        <v>3</v>
      </c>
      <c r="R39" s="7">
        <f t="shared" si="3"/>
        <v>6</v>
      </c>
      <c r="S39" s="7">
        <f t="shared" si="4"/>
        <v>4</v>
      </c>
      <c r="T39" s="7">
        <f t="shared" si="5"/>
        <v>0</v>
      </c>
      <c r="U39" s="7">
        <f t="shared" si="6"/>
        <v>19.5</v>
      </c>
      <c r="V39" s="21">
        <f t="shared" si="7"/>
        <v>1.7745582942399658E-4</v>
      </c>
      <c r="W39" s="23">
        <v>100689194</v>
      </c>
      <c r="X39" s="23">
        <v>98096629</v>
      </c>
      <c r="Y39" s="26">
        <f t="shared" si="8"/>
        <v>17867.884435303698</v>
      </c>
      <c r="Z39" s="26">
        <f t="shared" si="9"/>
        <v>17407.818662893078</v>
      </c>
      <c r="AA39" s="10"/>
      <c r="AB39" s="10"/>
    </row>
    <row r="40" spans="1:28" x14ac:dyDescent="0.25">
      <c r="A40" s="10" t="s">
        <v>49</v>
      </c>
      <c r="B40" s="10" t="s">
        <v>53</v>
      </c>
      <c r="C40" s="10"/>
      <c r="D40" s="11" t="s">
        <v>13</v>
      </c>
      <c r="E40" s="13">
        <v>3551</v>
      </c>
      <c r="F40" s="13">
        <v>754</v>
      </c>
      <c r="G40" s="13">
        <v>2411</v>
      </c>
      <c r="H40" s="13">
        <v>2617</v>
      </c>
      <c r="I40" s="13">
        <v>278</v>
      </c>
      <c r="J40" s="13">
        <f t="shared" si="11"/>
        <v>9611</v>
      </c>
      <c r="K40" s="16">
        <v>0.5</v>
      </c>
      <c r="L40" s="17">
        <v>1</v>
      </c>
      <c r="M40" s="17">
        <v>2</v>
      </c>
      <c r="N40" s="17">
        <v>4</v>
      </c>
      <c r="O40" s="17">
        <v>5</v>
      </c>
      <c r="P40" s="7">
        <f t="shared" si="1"/>
        <v>1775.5</v>
      </c>
      <c r="Q40" s="7">
        <f t="shared" si="2"/>
        <v>754</v>
      </c>
      <c r="R40" s="7">
        <f t="shared" si="3"/>
        <v>4822</v>
      </c>
      <c r="S40" s="7">
        <f t="shared" si="4"/>
        <v>10468</v>
      </c>
      <c r="T40" s="7">
        <f t="shared" si="5"/>
        <v>1390</v>
      </c>
      <c r="U40" s="7">
        <f t="shared" si="6"/>
        <v>19209.5</v>
      </c>
      <c r="V40" s="21">
        <f t="shared" si="7"/>
        <v>0.17481219258052627</v>
      </c>
      <c r="W40" s="23">
        <v>100689194</v>
      </c>
      <c r="X40" s="23">
        <v>98096629</v>
      </c>
      <c r="Y40" s="26">
        <f t="shared" si="8"/>
        <v>17601698.772305969</v>
      </c>
      <c r="Z40" s="26">
        <f t="shared" si="9"/>
        <v>17148486.800248437</v>
      </c>
      <c r="AA40" s="24">
        <f>SUM(Y37:Y57)</f>
        <v>21155575.171399575</v>
      </c>
      <c r="AB40" s="24">
        <f>SUM(Z38,Z39,Z40,Z41,Z42,Z44,Z45,Z47,Z48,Z49,Z50,Z56)</f>
        <v>17417192.103711557</v>
      </c>
    </row>
    <row r="41" spans="1:28" x14ac:dyDescent="0.25">
      <c r="A41" s="10" t="s">
        <v>49</v>
      </c>
      <c r="B41" s="10" t="s">
        <v>53</v>
      </c>
      <c r="C41" s="10">
        <v>77423</v>
      </c>
      <c r="D41" s="11" t="s">
        <v>13</v>
      </c>
      <c r="E41" s="13">
        <v>3</v>
      </c>
      <c r="F41" s="13">
        <v>3</v>
      </c>
      <c r="G41" s="13">
        <v>3</v>
      </c>
      <c r="H41" s="13">
        <v>4</v>
      </c>
      <c r="I41" s="13">
        <v>0</v>
      </c>
      <c r="J41" s="13">
        <f t="shared" si="11"/>
        <v>13</v>
      </c>
      <c r="K41" s="16">
        <v>0.5</v>
      </c>
      <c r="L41" s="17">
        <v>1</v>
      </c>
      <c r="M41" s="17">
        <v>2</v>
      </c>
      <c r="N41" s="17">
        <v>4</v>
      </c>
      <c r="O41" s="17">
        <v>5</v>
      </c>
      <c r="P41" s="7">
        <f t="shared" si="1"/>
        <v>1.5</v>
      </c>
      <c r="Q41" s="7">
        <f t="shared" si="2"/>
        <v>3</v>
      </c>
      <c r="R41" s="7">
        <f t="shared" si="3"/>
        <v>6</v>
      </c>
      <c r="S41" s="7">
        <f t="shared" si="4"/>
        <v>16</v>
      </c>
      <c r="T41" s="7">
        <f t="shared" si="5"/>
        <v>0</v>
      </c>
      <c r="U41" s="7">
        <f t="shared" si="6"/>
        <v>26.5</v>
      </c>
      <c r="V41" s="21">
        <f t="shared" si="7"/>
        <v>2.4115792203773895E-4</v>
      </c>
      <c r="W41" s="23">
        <v>100689194</v>
      </c>
      <c r="X41" s="23">
        <v>98096629</v>
      </c>
      <c r="Y41" s="26">
        <f t="shared" si="8"/>
        <v>24281.996796694773</v>
      </c>
      <c r="Z41" s="26">
        <f t="shared" si="9"/>
        <v>23656.779208547003</v>
      </c>
      <c r="AA41" s="10"/>
      <c r="AB41" s="24"/>
    </row>
    <row r="42" spans="1:28" x14ac:dyDescent="0.25">
      <c r="A42" s="10" t="s">
        <v>49</v>
      </c>
      <c r="B42" s="10" t="s">
        <v>54</v>
      </c>
      <c r="C42" s="10"/>
      <c r="D42" s="11" t="s">
        <v>13</v>
      </c>
      <c r="E42" s="13">
        <v>23</v>
      </c>
      <c r="F42" s="13">
        <v>5</v>
      </c>
      <c r="G42" s="13">
        <v>2</v>
      </c>
      <c r="H42" s="13">
        <v>8</v>
      </c>
      <c r="I42" s="13">
        <v>0</v>
      </c>
      <c r="J42" s="13">
        <f t="shared" si="11"/>
        <v>38</v>
      </c>
      <c r="K42" s="16">
        <v>0.5</v>
      </c>
      <c r="L42" s="17">
        <v>1</v>
      </c>
      <c r="M42" s="17">
        <v>2</v>
      </c>
      <c r="N42" s="17">
        <v>4</v>
      </c>
      <c r="O42" s="17">
        <v>5</v>
      </c>
      <c r="P42" s="7">
        <f t="shared" si="1"/>
        <v>11.5</v>
      </c>
      <c r="Q42" s="7">
        <f t="shared" si="2"/>
        <v>5</v>
      </c>
      <c r="R42" s="7">
        <f t="shared" si="3"/>
        <v>4</v>
      </c>
      <c r="S42" s="7">
        <f t="shared" si="4"/>
        <v>32</v>
      </c>
      <c r="T42" s="7">
        <f t="shared" si="5"/>
        <v>0</v>
      </c>
      <c r="U42" s="7">
        <f t="shared" si="6"/>
        <v>52.5</v>
      </c>
      <c r="V42" s="21">
        <f t="shared" si="7"/>
        <v>4.7776569460306772E-4</v>
      </c>
      <c r="W42" s="23">
        <v>100689194</v>
      </c>
      <c r="X42" s="23">
        <v>98096629</v>
      </c>
      <c r="Y42" s="26">
        <f t="shared" si="8"/>
        <v>48105.84271043304</v>
      </c>
      <c r="Z42" s="26">
        <f t="shared" si="9"/>
        <v>46867.204092404434</v>
      </c>
      <c r="AA42" s="10"/>
      <c r="AB42" s="24"/>
    </row>
    <row r="43" spans="1:28" x14ac:dyDescent="0.25">
      <c r="A43" s="10" t="s">
        <v>49</v>
      </c>
      <c r="B43" s="10" t="s">
        <v>55</v>
      </c>
      <c r="C43" s="10"/>
      <c r="D43" s="11" t="s">
        <v>13</v>
      </c>
      <c r="E43" s="13">
        <v>23</v>
      </c>
      <c r="F43" s="13">
        <v>20</v>
      </c>
      <c r="G43" s="13">
        <v>24</v>
      </c>
      <c r="H43" s="13">
        <v>39</v>
      </c>
      <c r="I43" s="13">
        <v>6</v>
      </c>
      <c r="J43" s="13">
        <f t="shared" si="11"/>
        <v>112</v>
      </c>
      <c r="K43" s="16">
        <v>0.5</v>
      </c>
      <c r="L43" s="17">
        <v>1</v>
      </c>
      <c r="M43" s="17">
        <v>2</v>
      </c>
      <c r="N43" s="17">
        <v>4</v>
      </c>
      <c r="O43" s="17">
        <v>5</v>
      </c>
      <c r="P43" s="7">
        <f t="shared" si="1"/>
        <v>11.5</v>
      </c>
      <c r="Q43" s="7">
        <f t="shared" si="2"/>
        <v>20</v>
      </c>
      <c r="R43" s="7">
        <f t="shared" si="3"/>
        <v>48</v>
      </c>
      <c r="S43" s="7">
        <f t="shared" si="4"/>
        <v>156</v>
      </c>
      <c r="T43" s="7">
        <f t="shared" si="5"/>
        <v>30</v>
      </c>
      <c r="U43" s="7">
        <f t="shared" si="6"/>
        <v>265.5</v>
      </c>
      <c r="V43" s="21">
        <f t="shared" si="7"/>
        <v>2.4161293698497996E-3</v>
      </c>
      <c r="W43" s="23">
        <v>100689194</v>
      </c>
      <c r="X43" s="23">
        <v>98096629</v>
      </c>
      <c r="Y43" s="26">
        <f t="shared" si="8"/>
        <v>243278.11884990422</v>
      </c>
      <c r="Z43" s="26">
        <f t="shared" si="9"/>
        <v>237014.14641015956</v>
      </c>
      <c r="AA43" s="10"/>
      <c r="AB43" s="24">
        <f t="shared" ref="AB43:AB57" si="13">Z43</f>
        <v>237014.14641015956</v>
      </c>
    </row>
    <row r="44" spans="1:28" x14ac:dyDescent="0.25">
      <c r="A44" s="10" t="s">
        <v>49</v>
      </c>
      <c r="B44" s="10" t="s">
        <v>56</v>
      </c>
      <c r="C44" s="10"/>
      <c r="D44" s="11" t="s">
        <v>13</v>
      </c>
      <c r="E44" s="13">
        <v>20</v>
      </c>
      <c r="F44" s="13">
        <v>1</v>
      </c>
      <c r="G44" s="13">
        <v>1</v>
      </c>
      <c r="H44" s="13">
        <v>1</v>
      </c>
      <c r="I44" s="13">
        <v>0</v>
      </c>
      <c r="J44" s="13">
        <f t="shared" si="11"/>
        <v>23</v>
      </c>
      <c r="K44" s="16">
        <v>0.5</v>
      </c>
      <c r="L44" s="17">
        <v>1</v>
      </c>
      <c r="M44" s="17">
        <v>2</v>
      </c>
      <c r="N44" s="17">
        <v>4</v>
      </c>
      <c r="O44" s="17">
        <v>5</v>
      </c>
      <c r="P44" s="7">
        <f t="shared" si="1"/>
        <v>10</v>
      </c>
      <c r="Q44" s="7">
        <f t="shared" si="2"/>
        <v>1</v>
      </c>
      <c r="R44" s="7">
        <f t="shared" si="3"/>
        <v>2</v>
      </c>
      <c r="S44" s="7">
        <f t="shared" si="4"/>
        <v>4</v>
      </c>
      <c r="T44" s="7">
        <f t="shared" si="5"/>
        <v>0</v>
      </c>
      <c r="U44" s="7">
        <f t="shared" si="6"/>
        <v>17</v>
      </c>
      <c r="V44" s="21">
        <f t="shared" si="7"/>
        <v>1.5470508206194574E-4</v>
      </c>
      <c r="W44" s="23">
        <v>100689194</v>
      </c>
      <c r="X44" s="23">
        <v>98096629</v>
      </c>
      <c r="Y44" s="26">
        <f t="shared" si="8"/>
        <v>15577.130020521176</v>
      </c>
      <c r="Z44" s="26">
        <f t="shared" si="9"/>
        <v>15176.047039445246</v>
      </c>
      <c r="AA44" s="10"/>
      <c r="AB44" s="24"/>
    </row>
    <row r="45" spans="1:28" x14ac:dyDescent="0.25">
      <c r="A45" s="10" t="s">
        <v>49</v>
      </c>
      <c r="B45" s="10" t="s">
        <v>57</v>
      </c>
      <c r="C45" s="10"/>
      <c r="D45" s="11" t="s">
        <v>13</v>
      </c>
      <c r="E45" s="13">
        <v>41</v>
      </c>
      <c r="F45" s="13">
        <v>4</v>
      </c>
      <c r="G45" s="13">
        <v>0</v>
      </c>
      <c r="H45" s="13">
        <v>2</v>
      </c>
      <c r="I45" s="13">
        <v>0</v>
      </c>
      <c r="J45" s="13">
        <f t="shared" si="11"/>
        <v>47</v>
      </c>
      <c r="K45" s="16">
        <v>0.5</v>
      </c>
      <c r="L45" s="17">
        <v>1</v>
      </c>
      <c r="M45" s="17">
        <v>2</v>
      </c>
      <c r="N45" s="17">
        <v>4</v>
      </c>
      <c r="O45" s="17">
        <v>5</v>
      </c>
      <c r="P45" s="7">
        <f t="shared" si="1"/>
        <v>20.5</v>
      </c>
      <c r="Q45" s="7">
        <f t="shared" si="2"/>
        <v>4</v>
      </c>
      <c r="R45" s="7">
        <f t="shared" si="3"/>
        <v>0</v>
      </c>
      <c r="S45" s="7">
        <f t="shared" si="4"/>
        <v>8</v>
      </c>
      <c r="T45" s="7">
        <f t="shared" si="5"/>
        <v>0</v>
      </c>
      <c r="U45" s="7">
        <f t="shared" si="6"/>
        <v>32.5</v>
      </c>
      <c r="V45" s="21">
        <f t="shared" si="7"/>
        <v>2.9575971570666097E-4</v>
      </c>
      <c r="W45" s="23">
        <v>100689194</v>
      </c>
      <c r="X45" s="23">
        <v>98096629</v>
      </c>
      <c r="Y45" s="26">
        <f t="shared" si="8"/>
        <v>29779.807392172832</v>
      </c>
      <c r="Z45" s="26">
        <f t="shared" si="9"/>
        <v>29013.031104821795</v>
      </c>
      <c r="AA45" s="10"/>
      <c r="AB45" s="24"/>
    </row>
    <row r="46" spans="1:28" x14ac:dyDescent="0.25">
      <c r="A46" s="10" t="s">
        <v>49</v>
      </c>
      <c r="B46" s="10" t="s">
        <v>58</v>
      </c>
      <c r="C46" s="10"/>
      <c r="D46" s="11" t="s">
        <v>13</v>
      </c>
      <c r="E46" s="13">
        <v>1218</v>
      </c>
      <c r="F46" s="13">
        <v>106</v>
      </c>
      <c r="G46" s="13">
        <v>80</v>
      </c>
      <c r="H46" s="13">
        <v>41</v>
      </c>
      <c r="I46" s="13">
        <v>6</v>
      </c>
      <c r="J46" s="13">
        <f t="shared" si="11"/>
        <v>1451</v>
      </c>
      <c r="K46" s="16">
        <v>0.5</v>
      </c>
      <c r="L46" s="17">
        <v>1</v>
      </c>
      <c r="M46" s="17">
        <v>2</v>
      </c>
      <c r="N46" s="17">
        <v>4</v>
      </c>
      <c r="O46" s="17">
        <v>5</v>
      </c>
      <c r="P46" s="7">
        <f t="shared" si="1"/>
        <v>609</v>
      </c>
      <c r="Q46" s="7">
        <f t="shared" si="2"/>
        <v>106</v>
      </c>
      <c r="R46" s="7">
        <f t="shared" si="3"/>
        <v>160</v>
      </c>
      <c r="S46" s="7">
        <f t="shared" si="4"/>
        <v>164</v>
      </c>
      <c r="T46" s="7">
        <f t="shared" si="5"/>
        <v>30</v>
      </c>
      <c r="U46" s="7">
        <f t="shared" si="6"/>
        <v>1069</v>
      </c>
      <c r="V46" s="21">
        <f t="shared" si="7"/>
        <v>9.7282195720129402E-3</v>
      </c>
      <c r="W46" s="23">
        <v>100689194</v>
      </c>
      <c r="X46" s="23">
        <v>98096629</v>
      </c>
      <c r="Y46" s="26">
        <f t="shared" si="8"/>
        <v>979526.58776100795</v>
      </c>
      <c r="Z46" s="26">
        <f t="shared" si="9"/>
        <v>954305.54618629219</v>
      </c>
      <c r="AA46" s="10"/>
      <c r="AB46" s="24">
        <f t="shared" si="13"/>
        <v>954305.54618629219</v>
      </c>
    </row>
    <row r="47" spans="1:28" x14ac:dyDescent="0.25">
      <c r="A47" s="10" t="s">
        <v>49</v>
      </c>
      <c r="B47" s="10" t="s">
        <v>59</v>
      </c>
      <c r="C47" s="10"/>
      <c r="D47" s="11" t="s">
        <v>13</v>
      </c>
      <c r="E47" s="13">
        <v>32</v>
      </c>
      <c r="F47" s="13">
        <v>6</v>
      </c>
      <c r="G47" s="13">
        <v>2</v>
      </c>
      <c r="H47" s="13">
        <v>1</v>
      </c>
      <c r="I47" s="13">
        <v>0</v>
      </c>
      <c r="J47" s="13">
        <f t="shared" si="11"/>
        <v>41</v>
      </c>
      <c r="K47" s="16">
        <v>0.5</v>
      </c>
      <c r="L47" s="17">
        <v>1</v>
      </c>
      <c r="M47" s="17">
        <v>2</v>
      </c>
      <c r="N47" s="17">
        <v>4</v>
      </c>
      <c r="O47" s="17">
        <v>5</v>
      </c>
      <c r="P47" s="7">
        <f t="shared" si="1"/>
        <v>16</v>
      </c>
      <c r="Q47" s="7">
        <f t="shared" si="2"/>
        <v>6</v>
      </c>
      <c r="R47" s="7">
        <f t="shared" si="3"/>
        <v>4</v>
      </c>
      <c r="S47" s="7">
        <f t="shared" si="4"/>
        <v>4</v>
      </c>
      <c r="T47" s="7">
        <f t="shared" si="5"/>
        <v>0</v>
      </c>
      <c r="U47" s="7">
        <f t="shared" si="6"/>
        <v>30</v>
      </c>
      <c r="V47" s="21">
        <f t="shared" si="7"/>
        <v>2.730089683446101E-4</v>
      </c>
      <c r="W47" s="23">
        <v>100689194</v>
      </c>
      <c r="X47" s="23">
        <v>98096629</v>
      </c>
      <c r="Y47" s="26">
        <f t="shared" si="8"/>
        <v>27489.052977390307</v>
      </c>
      <c r="Z47" s="26">
        <f t="shared" si="9"/>
        <v>26781.25948137396</v>
      </c>
      <c r="AA47" s="10"/>
      <c r="AB47" s="24"/>
    </row>
    <row r="48" spans="1:28" x14ac:dyDescent="0.25">
      <c r="A48" s="10" t="s">
        <v>49</v>
      </c>
      <c r="B48" s="10" t="s">
        <v>60</v>
      </c>
      <c r="C48" s="10"/>
      <c r="D48" s="11" t="s">
        <v>13</v>
      </c>
      <c r="E48" s="13">
        <v>3</v>
      </c>
      <c r="F48" s="13">
        <v>0</v>
      </c>
      <c r="G48" s="13">
        <v>0</v>
      </c>
      <c r="H48" s="13">
        <v>0</v>
      </c>
      <c r="I48" s="13">
        <v>1</v>
      </c>
      <c r="J48" s="13">
        <f t="shared" si="11"/>
        <v>4</v>
      </c>
      <c r="K48" s="16">
        <v>0.5</v>
      </c>
      <c r="L48" s="17">
        <v>1</v>
      </c>
      <c r="M48" s="17">
        <v>2</v>
      </c>
      <c r="N48" s="17">
        <v>4</v>
      </c>
      <c r="O48" s="17">
        <v>5</v>
      </c>
      <c r="P48" s="7">
        <f t="shared" si="1"/>
        <v>1.5</v>
      </c>
      <c r="Q48" s="7">
        <f t="shared" si="2"/>
        <v>0</v>
      </c>
      <c r="R48" s="7">
        <f t="shared" si="3"/>
        <v>0</v>
      </c>
      <c r="S48" s="7">
        <f t="shared" si="4"/>
        <v>0</v>
      </c>
      <c r="T48" s="7">
        <f t="shared" si="5"/>
        <v>5</v>
      </c>
      <c r="U48" s="7">
        <f t="shared" si="6"/>
        <v>6.5</v>
      </c>
      <c r="V48" s="21">
        <f t="shared" si="7"/>
        <v>5.9151943141332194E-5</v>
      </c>
      <c r="W48" s="23">
        <v>100689194</v>
      </c>
      <c r="X48" s="23">
        <v>98096629</v>
      </c>
      <c r="Y48" s="26">
        <f t="shared" si="8"/>
        <v>5955.9614784345667</v>
      </c>
      <c r="Z48" s="26">
        <f t="shared" si="9"/>
        <v>5802.6062209643587</v>
      </c>
      <c r="AA48" s="10"/>
      <c r="AB48" s="24"/>
    </row>
    <row r="49" spans="1:28" x14ac:dyDescent="0.25">
      <c r="A49" s="10" t="s">
        <v>49</v>
      </c>
      <c r="B49" s="10" t="s">
        <v>31</v>
      </c>
      <c r="C49" s="10"/>
      <c r="D49" s="11" t="s">
        <v>13</v>
      </c>
      <c r="E49" s="13">
        <v>13</v>
      </c>
      <c r="F49" s="13">
        <v>0</v>
      </c>
      <c r="G49" s="13">
        <v>0</v>
      </c>
      <c r="H49" s="13">
        <v>0</v>
      </c>
      <c r="I49" s="13">
        <v>0</v>
      </c>
      <c r="J49" s="13">
        <f t="shared" si="11"/>
        <v>13</v>
      </c>
      <c r="K49" s="16">
        <v>0.5</v>
      </c>
      <c r="L49" s="17">
        <v>1</v>
      </c>
      <c r="M49" s="17">
        <v>2</v>
      </c>
      <c r="N49" s="17">
        <v>4</v>
      </c>
      <c r="O49" s="17">
        <v>5</v>
      </c>
      <c r="P49" s="7">
        <f t="shared" si="1"/>
        <v>6.5</v>
      </c>
      <c r="Q49" s="7">
        <f t="shared" si="2"/>
        <v>0</v>
      </c>
      <c r="R49" s="7">
        <f t="shared" si="3"/>
        <v>0</v>
      </c>
      <c r="S49" s="7">
        <f t="shared" si="4"/>
        <v>0</v>
      </c>
      <c r="T49" s="7">
        <f t="shared" si="5"/>
        <v>0</v>
      </c>
      <c r="U49" s="7">
        <f t="shared" si="6"/>
        <v>6.5</v>
      </c>
      <c r="V49" s="21">
        <f t="shared" si="7"/>
        <v>5.9151943141332194E-5</v>
      </c>
      <c r="W49" s="23">
        <v>100689194</v>
      </c>
      <c r="X49" s="23">
        <v>98096629</v>
      </c>
      <c r="Y49" s="26">
        <f t="shared" si="8"/>
        <v>5955.9614784345667</v>
      </c>
      <c r="Z49" s="26">
        <f t="shared" si="9"/>
        <v>5802.6062209643587</v>
      </c>
      <c r="AA49" s="10"/>
      <c r="AB49" s="24"/>
    </row>
    <row r="50" spans="1:28" x14ac:dyDescent="0.25">
      <c r="A50" s="10" t="s">
        <v>49</v>
      </c>
      <c r="B50" s="10" t="s">
        <v>61</v>
      </c>
      <c r="C50" s="10"/>
      <c r="D50" s="11" t="s">
        <v>13</v>
      </c>
      <c r="E50" s="13">
        <v>21</v>
      </c>
      <c r="F50" s="13">
        <v>4</v>
      </c>
      <c r="G50" s="13">
        <v>5</v>
      </c>
      <c r="H50" s="13">
        <v>5</v>
      </c>
      <c r="I50" s="13">
        <v>0</v>
      </c>
      <c r="J50" s="13">
        <f t="shared" si="11"/>
        <v>35</v>
      </c>
      <c r="K50" s="16">
        <v>0.5</v>
      </c>
      <c r="L50" s="17">
        <v>1</v>
      </c>
      <c r="M50" s="17">
        <v>2</v>
      </c>
      <c r="N50" s="17">
        <v>4</v>
      </c>
      <c r="O50" s="17">
        <v>5</v>
      </c>
      <c r="P50" s="7">
        <f t="shared" si="1"/>
        <v>10.5</v>
      </c>
      <c r="Q50" s="7">
        <f t="shared" si="2"/>
        <v>4</v>
      </c>
      <c r="R50" s="7">
        <f t="shared" si="3"/>
        <v>10</v>
      </c>
      <c r="S50" s="7">
        <f t="shared" si="4"/>
        <v>20</v>
      </c>
      <c r="T50" s="7">
        <f t="shared" si="5"/>
        <v>0</v>
      </c>
      <c r="U50" s="7">
        <f t="shared" si="6"/>
        <v>44.5</v>
      </c>
      <c r="V50" s="21">
        <f t="shared" si="7"/>
        <v>4.0496330304450501E-4</v>
      </c>
      <c r="W50" s="23">
        <v>100689194</v>
      </c>
      <c r="X50" s="23">
        <v>98096629</v>
      </c>
      <c r="Y50" s="26">
        <f t="shared" si="8"/>
        <v>40775.428583128953</v>
      </c>
      <c r="Z50" s="26">
        <f t="shared" si="9"/>
        <v>39725.534897371377</v>
      </c>
      <c r="AA50" s="10"/>
      <c r="AB50" s="24"/>
    </row>
    <row r="51" spans="1:28" x14ac:dyDescent="0.25">
      <c r="A51" s="10" t="s">
        <v>49</v>
      </c>
      <c r="B51" s="10" t="s">
        <v>62</v>
      </c>
      <c r="C51" s="10"/>
      <c r="D51" s="11" t="s">
        <v>13</v>
      </c>
      <c r="E51" s="13">
        <v>121</v>
      </c>
      <c r="F51" s="13">
        <v>36</v>
      </c>
      <c r="G51" s="13">
        <v>29</v>
      </c>
      <c r="H51" s="13">
        <v>19</v>
      </c>
      <c r="I51" s="13">
        <v>3</v>
      </c>
      <c r="J51" s="13">
        <f t="shared" si="11"/>
        <v>208</v>
      </c>
      <c r="K51" s="16">
        <v>0.5</v>
      </c>
      <c r="L51" s="17">
        <v>1</v>
      </c>
      <c r="M51" s="17">
        <v>2</v>
      </c>
      <c r="N51" s="17">
        <v>4</v>
      </c>
      <c r="O51" s="17">
        <v>5</v>
      </c>
      <c r="P51" s="7">
        <f t="shared" si="1"/>
        <v>60.5</v>
      </c>
      <c r="Q51" s="7">
        <f t="shared" si="2"/>
        <v>36</v>
      </c>
      <c r="R51" s="7">
        <f t="shared" si="3"/>
        <v>58</v>
      </c>
      <c r="S51" s="7">
        <f t="shared" si="4"/>
        <v>76</v>
      </c>
      <c r="T51" s="7">
        <f t="shared" si="5"/>
        <v>15</v>
      </c>
      <c r="U51" s="7">
        <f t="shared" si="6"/>
        <v>245.5</v>
      </c>
      <c r="V51" s="21">
        <f t="shared" si="7"/>
        <v>2.2341233909533927E-3</v>
      </c>
      <c r="W51" s="23">
        <v>100689194</v>
      </c>
      <c r="X51" s="23">
        <v>98096629</v>
      </c>
      <c r="Y51" s="26">
        <f t="shared" si="8"/>
        <v>224952.08353164399</v>
      </c>
      <c r="Z51" s="26">
        <f t="shared" si="9"/>
        <v>219159.97342257691</v>
      </c>
      <c r="AA51" s="10"/>
      <c r="AB51" s="24">
        <f t="shared" si="13"/>
        <v>219159.97342257691</v>
      </c>
    </row>
    <row r="52" spans="1:28" x14ac:dyDescent="0.25">
      <c r="A52" s="10" t="s">
        <v>49</v>
      </c>
      <c r="B52" s="10" t="s">
        <v>63</v>
      </c>
      <c r="C52" s="10"/>
      <c r="D52" s="11" t="s">
        <v>13</v>
      </c>
      <c r="E52" s="13">
        <v>255</v>
      </c>
      <c r="F52" s="13">
        <v>39</v>
      </c>
      <c r="G52" s="13">
        <v>32</v>
      </c>
      <c r="H52" s="13">
        <v>21</v>
      </c>
      <c r="I52" s="13">
        <v>4</v>
      </c>
      <c r="J52" s="13">
        <f t="shared" si="11"/>
        <v>351</v>
      </c>
      <c r="K52" s="16">
        <v>0.5</v>
      </c>
      <c r="L52" s="17">
        <v>1</v>
      </c>
      <c r="M52" s="17">
        <v>2</v>
      </c>
      <c r="N52" s="17">
        <v>4</v>
      </c>
      <c r="O52" s="17">
        <v>5</v>
      </c>
      <c r="P52" s="7">
        <f t="shared" si="1"/>
        <v>127.5</v>
      </c>
      <c r="Q52" s="7">
        <f t="shared" si="2"/>
        <v>39</v>
      </c>
      <c r="R52" s="7">
        <f t="shared" si="3"/>
        <v>64</v>
      </c>
      <c r="S52" s="7">
        <f t="shared" si="4"/>
        <v>84</v>
      </c>
      <c r="T52" s="7">
        <f t="shared" si="5"/>
        <v>20</v>
      </c>
      <c r="U52" s="7">
        <f t="shared" si="6"/>
        <v>334.5</v>
      </c>
      <c r="V52" s="21">
        <f t="shared" si="7"/>
        <v>3.0440499970424027E-3</v>
      </c>
      <c r="W52" s="23">
        <v>100689194</v>
      </c>
      <c r="X52" s="23">
        <v>98096629</v>
      </c>
      <c r="Y52" s="26">
        <f t="shared" si="8"/>
        <v>306502.94069790188</v>
      </c>
      <c r="Z52" s="26">
        <f t="shared" si="9"/>
        <v>298611.04321731965</v>
      </c>
      <c r="AA52" s="10"/>
      <c r="AB52" s="24">
        <f t="shared" si="13"/>
        <v>298611.04321731965</v>
      </c>
    </row>
    <row r="53" spans="1:28" x14ac:dyDescent="0.25">
      <c r="A53" s="10" t="s">
        <v>49</v>
      </c>
      <c r="B53" s="10" t="s">
        <v>64</v>
      </c>
      <c r="C53" s="10"/>
      <c r="D53" s="11" t="s">
        <v>13</v>
      </c>
      <c r="E53" s="13">
        <v>25</v>
      </c>
      <c r="F53" s="13">
        <v>10</v>
      </c>
      <c r="G53" s="13">
        <v>33</v>
      </c>
      <c r="H53" s="13">
        <v>70</v>
      </c>
      <c r="I53" s="13">
        <v>42</v>
      </c>
      <c r="J53" s="13">
        <f t="shared" si="11"/>
        <v>180</v>
      </c>
      <c r="K53" s="16">
        <v>0.5</v>
      </c>
      <c r="L53" s="17">
        <v>1</v>
      </c>
      <c r="M53" s="17">
        <v>2</v>
      </c>
      <c r="N53" s="17">
        <v>4</v>
      </c>
      <c r="O53" s="17">
        <v>5</v>
      </c>
      <c r="P53" s="7">
        <f t="shared" si="1"/>
        <v>12.5</v>
      </c>
      <c r="Q53" s="7">
        <f t="shared" si="2"/>
        <v>10</v>
      </c>
      <c r="R53" s="7">
        <f t="shared" si="3"/>
        <v>66</v>
      </c>
      <c r="S53" s="7">
        <f t="shared" si="4"/>
        <v>280</v>
      </c>
      <c r="T53" s="7">
        <f t="shared" si="5"/>
        <v>210</v>
      </c>
      <c r="U53" s="7">
        <f t="shared" si="6"/>
        <v>578.5</v>
      </c>
      <c r="V53" s="21">
        <f t="shared" si="7"/>
        <v>5.2645229395785649E-3</v>
      </c>
      <c r="W53" s="23">
        <v>100689194</v>
      </c>
      <c r="X53" s="23">
        <v>98096629</v>
      </c>
      <c r="Y53" s="26">
        <f t="shared" si="8"/>
        <v>530080.57158067636</v>
      </c>
      <c r="Z53" s="26">
        <f t="shared" si="9"/>
        <v>516431.95366582792</v>
      </c>
      <c r="AA53" s="10"/>
      <c r="AB53" s="24">
        <f t="shared" si="13"/>
        <v>516431.95366582792</v>
      </c>
    </row>
    <row r="54" spans="1:28" x14ac:dyDescent="0.25">
      <c r="A54" s="10" t="s">
        <v>49</v>
      </c>
      <c r="B54" s="10" t="s">
        <v>65</v>
      </c>
      <c r="C54" s="10"/>
      <c r="D54" s="11" t="s">
        <v>13</v>
      </c>
      <c r="E54" s="13">
        <v>159</v>
      </c>
      <c r="F54" s="13">
        <v>20</v>
      </c>
      <c r="G54" s="13">
        <v>12</v>
      </c>
      <c r="H54" s="13">
        <v>5</v>
      </c>
      <c r="I54" s="13">
        <v>1</v>
      </c>
      <c r="J54" s="13">
        <f t="shared" si="11"/>
        <v>197</v>
      </c>
      <c r="K54" s="16">
        <v>0.5</v>
      </c>
      <c r="L54" s="17">
        <v>1</v>
      </c>
      <c r="M54" s="17">
        <v>2</v>
      </c>
      <c r="N54" s="17">
        <v>4</v>
      </c>
      <c r="O54" s="17">
        <v>5</v>
      </c>
      <c r="P54" s="7">
        <f t="shared" si="1"/>
        <v>79.5</v>
      </c>
      <c r="Q54" s="7">
        <f t="shared" si="2"/>
        <v>20</v>
      </c>
      <c r="R54" s="7">
        <f t="shared" si="3"/>
        <v>24</v>
      </c>
      <c r="S54" s="7">
        <f t="shared" si="4"/>
        <v>20</v>
      </c>
      <c r="T54" s="7">
        <f t="shared" si="5"/>
        <v>5</v>
      </c>
      <c r="U54" s="7">
        <f t="shared" si="6"/>
        <v>148.5</v>
      </c>
      <c r="V54" s="21">
        <f t="shared" si="7"/>
        <v>1.3513943933058201E-3</v>
      </c>
      <c r="W54" s="23">
        <v>100689194</v>
      </c>
      <c r="X54" s="23">
        <v>98096629</v>
      </c>
      <c r="Y54" s="26">
        <f t="shared" si="8"/>
        <v>136070.81223808203</v>
      </c>
      <c r="Z54" s="26">
        <f t="shared" si="9"/>
        <v>132567.23443280111</v>
      </c>
      <c r="AA54" s="10"/>
      <c r="AB54" s="24">
        <f t="shared" si="13"/>
        <v>132567.23443280111</v>
      </c>
    </row>
    <row r="55" spans="1:28" x14ac:dyDescent="0.25">
      <c r="A55" s="10" t="s">
        <v>49</v>
      </c>
      <c r="B55" s="10" t="s">
        <v>66</v>
      </c>
      <c r="C55" s="10"/>
      <c r="D55" s="11" t="s">
        <v>13</v>
      </c>
      <c r="E55" s="13">
        <v>423</v>
      </c>
      <c r="F55" s="13">
        <v>56</v>
      </c>
      <c r="G55" s="13">
        <v>70</v>
      </c>
      <c r="H55" s="13">
        <v>15</v>
      </c>
      <c r="I55" s="13">
        <v>0</v>
      </c>
      <c r="J55" s="13">
        <f t="shared" si="11"/>
        <v>564</v>
      </c>
      <c r="K55" s="16">
        <v>0.5</v>
      </c>
      <c r="L55" s="17">
        <v>1</v>
      </c>
      <c r="M55" s="17">
        <v>2</v>
      </c>
      <c r="N55" s="17">
        <v>4</v>
      </c>
      <c r="O55" s="17">
        <v>5</v>
      </c>
      <c r="P55" s="7">
        <f t="shared" si="1"/>
        <v>211.5</v>
      </c>
      <c r="Q55" s="7">
        <f t="shared" si="2"/>
        <v>56</v>
      </c>
      <c r="R55" s="7">
        <f t="shared" si="3"/>
        <v>140</v>
      </c>
      <c r="S55" s="7">
        <f t="shared" si="4"/>
        <v>60</v>
      </c>
      <c r="T55" s="7">
        <f t="shared" si="5"/>
        <v>0</v>
      </c>
      <c r="U55" s="7">
        <f t="shared" si="6"/>
        <v>467.5</v>
      </c>
      <c r="V55" s="21">
        <f t="shared" si="7"/>
        <v>4.2543897567035079E-3</v>
      </c>
      <c r="W55" s="23">
        <v>100689194</v>
      </c>
      <c r="X55" s="23">
        <v>98096629</v>
      </c>
      <c r="Y55" s="26">
        <f t="shared" si="8"/>
        <v>428371.07556433231</v>
      </c>
      <c r="Z55" s="26">
        <f t="shared" si="9"/>
        <v>417341.29358474427</v>
      </c>
      <c r="AA55" s="10"/>
      <c r="AB55" s="24">
        <f t="shared" si="13"/>
        <v>417341.29358474427</v>
      </c>
    </row>
    <row r="56" spans="1:28" x14ac:dyDescent="0.25">
      <c r="A56" s="10" t="s">
        <v>49</v>
      </c>
      <c r="B56" s="10" t="s">
        <v>67</v>
      </c>
      <c r="C56" s="10"/>
      <c r="D56" s="11" t="s">
        <v>13</v>
      </c>
      <c r="E56" s="13">
        <v>9</v>
      </c>
      <c r="F56" s="13">
        <v>12</v>
      </c>
      <c r="G56" s="13">
        <v>11</v>
      </c>
      <c r="H56" s="13">
        <v>5</v>
      </c>
      <c r="I56" s="13">
        <v>1</v>
      </c>
      <c r="J56" s="13">
        <f t="shared" si="11"/>
        <v>38</v>
      </c>
      <c r="K56" s="16">
        <v>0.5</v>
      </c>
      <c r="L56" s="17">
        <v>1</v>
      </c>
      <c r="M56" s="17">
        <v>2</v>
      </c>
      <c r="N56" s="17">
        <v>4</v>
      </c>
      <c r="O56" s="17">
        <v>5</v>
      </c>
      <c r="P56" s="7">
        <f t="shared" si="1"/>
        <v>4.5</v>
      </c>
      <c r="Q56" s="7">
        <f t="shared" si="2"/>
        <v>12</v>
      </c>
      <c r="R56" s="7">
        <f t="shared" si="3"/>
        <v>22</v>
      </c>
      <c r="S56" s="7">
        <f t="shared" si="4"/>
        <v>20</v>
      </c>
      <c r="T56" s="7">
        <f t="shared" si="5"/>
        <v>5</v>
      </c>
      <c r="U56" s="7">
        <f t="shared" si="6"/>
        <v>63.5</v>
      </c>
      <c r="V56" s="21">
        <f t="shared" si="7"/>
        <v>5.7786898299609147E-4</v>
      </c>
      <c r="W56" s="23">
        <v>100689194</v>
      </c>
      <c r="X56" s="23">
        <v>98096629</v>
      </c>
      <c r="Y56" s="26">
        <f t="shared" si="8"/>
        <v>58185.162135476152</v>
      </c>
      <c r="Z56" s="26">
        <f t="shared" si="9"/>
        <v>56686.999235574891</v>
      </c>
      <c r="AA56" s="10"/>
      <c r="AB56" s="24"/>
    </row>
    <row r="57" spans="1:28" x14ac:dyDescent="0.25">
      <c r="A57" s="10" t="s">
        <v>49</v>
      </c>
      <c r="B57" s="10" t="s">
        <v>68</v>
      </c>
      <c r="C57" s="10"/>
      <c r="D57" s="11" t="s">
        <v>13</v>
      </c>
      <c r="E57" s="13">
        <v>9</v>
      </c>
      <c r="F57" s="13">
        <v>2</v>
      </c>
      <c r="G57" s="13">
        <v>7</v>
      </c>
      <c r="H57" s="13">
        <v>49</v>
      </c>
      <c r="I57" s="13">
        <v>12</v>
      </c>
      <c r="J57" s="13">
        <f t="shared" si="11"/>
        <v>79</v>
      </c>
      <c r="K57" s="16">
        <v>0.5</v>
      </c>
      <c r="L57" s="17">
        <v>1</v>
      </c>
      <c r="M57" s="17">
        <v>2</v>
      </c>
      <c r="N57" s="17">
        <v>4</v>
      </c>
      <c r="O57" s="17">
        <v>5</v>
      </c>
      <c r="P57" s="7">
        <f t="shared" si="1"/>
        <v>4.5</v>
      </c>
      <c r="Q57" s="7">
        <f t="shared" si="2"/>
        <v>2</v>
      </c>
      <c r="R57" s="7">
        <f t="shared" si="3"/>
        <v>14</v>
      </c>
      <c r="S57" s="7">
        <f t="shared" si="4"/>
        <v>196</v>
      </c>
      <c r="T57" s="7">
        <f t="shared" si="5"/>
        <v>60</v>
      </c>
      <c r="U57" s="7">
        <f t="shared" si="6"/>
        <v>276.5</v>
      </c>
      <c r="V57" s="21">
        <f t="shared" si="7"/>
        <v>2.5162326582428233E-3</v>
      </c>
      <c r="W57" s="23">
        <v>100689194</v>
      </c>
      <c r="X57" s="23">
        <v>98096629</v>
      </c>
      <c r="Y57" s="26">
        <f t="shared" si="8"/>
        <v>253357.43827494734</v>
      </c>
      <c r="Z57" s="26">
        <f t="shared" si="9"/>
        <v>246833.94155333002</v>
      </c>
      <c r="AA57" s="10"/>
      <c r="AB57" s="24">
        <f t="shared" si="13"/>
        <v>246833.94155333002</v>
      </c>
    </row>
    <row r="58" spans="1:28" x14ac:dyDescent="0.25">
      <c r="A58" s="10" t="s">
        <v>69</v>
      </c>
      <c r="B58" s="10" t="s">
        <v>70</v>
      </c>
      <c r="C58" s="10"/>
      <c r="D58" s="11" t="s">
        <v>13</v>
      </c>
      <c r="E58" s="13">
        <v>6</v>
      </c>
      <c r="F58" s="13">
        <v>0</v>
      </c>
      <c r="G58" s="13">
        <v>0</v>
      </c>
      <c r="H58" s="13">
        <v>0</v>
      </c>
      <c r="I58" s="13">
        <v>1</v>
      </c>
      <c r="J58" s="13">
        <f t="shared" si="11"/>
        <v>7</v>
      </c>
      <c r="K58" s="16">
        <v>0.5</v>
      </c>
      <c r="L58" s="17">
        <v>1</v>
      </c>
      <c r="M58" s="17">
        <v>2</v>
      </c>
      <c r="N58" s="17">
        <v>4</v>
      </c>
      <c r="O58" s="17">
        <v>5</v>
      </c>
      <c r="P58" s="7">
        <f t="shared" si="1"/>
        <v>3</v>
      </c>
      <c r="Q58" s="7">
        <f t="shared" si="2"/>
        <v>0</v>
      </c>
      <c r="R58" s="7">
        <f t="shared" si="3"/>
        <v>0</v>
      </c>
      <c r="S58" s="7">
        <f t="shared" si="4"/>
        <v>0</v>
      </c>
      <c r="T58" s="7">
        <f t="shared" si="5"/>
        <v>5</v>
      </c>
      <c r="U58" s="7">
        <f t="shared" si="6"/>
        <v>8</v>
      </c>
      <c r="V58" s="21">
        <f t="shared" si="7"/>
        <v>7.2802391558562699E-5</v>
      </c>
      <c r="W58" s="23">
        <v>100689194</v>
      </c>
      <c r="X58" s="23">
        <v>98096629</v>
      </c>
      <c r="Y58" s="26">
        <f t="shared" si="8"/>
        <v>7330.4141273040823</v>
      </c>
      <c r="Z58" s="26">
        <f t="shared" si="9"/>
        <v>7141.6691950330569</v>
      </c>
      <c r="AA58" s="10"/>
      <c r="AB58" s="24"/>
    </row>
    <row r="59" spans="1:28" x14ac:dyDescent="0.25">
      <c r="A59" s="10" t="s">
        <v>69</v>
      </c>
      <c r="B59" s="10" t="s">
        <v>71</v>
      </c>
      <c r="C59" s="10"/>
      <c r="D59" s="11" t="s">
        <v>13</v>
      </c>
      <c r="E59" s="13">
        <v>54</v>
      </c>
      <c r="F59" s="13">
        <v>25</v>
      </c>
      <c r="G59" s="13">
        <v>15</v>
      </c>
      <c r="H59" s="13">
        <v>4</v>
      </c>
      <c r="I59" s="13">
        <v>0</v>
      </c>
      <c r="J59" s="13">
        <f t="shared" si="11"/>
        <v>98</v>
      </c>
      <c r="K59" s="16">
        <v>0.5</v>
      </c>
      <c r="L59" s="17">
        <v>1</v>
      </c>
      <c r="M59" s="17">
        <v>2</v>
      </c>
      <c r="N59" s="17">
        <v>4</v>
      </c>
      <c r="O59" s="17">
        <v>5</v>
      </c>
      <c r="P59" s="7">
        <f t="shared" si="1"/>
        <v>27</v>
      </c>
      <c r="Q59" s="7">
        <f t="shared" si="2"/>
        <v>25</v>
      </c>
      <c r="R59" s="7">
        <f t="shared" si="3"/>
        <v>30</v>
      </c>
      <c r="S59" s="7">
        <f t="shared" si="4"/>
        <v>16</v>
      </c>
      <c r="T59" s="7">
        <f t="shared" si="5"/>
        <v>0</v>
      </c>
      <c r="U59" s="7">
        <f t="shared" si="6"/>
        <v>98</v>
      </c>
      <c r="V59" s="21">
        <f t="shared" si="7"/>
        <v>8.9182929659239302E-4</v>
      </c>
      <c r="W59" s="23">
        <v>100689194</v>
      </c>
      <c r="X59" s="23">
        <v>98096629</v>
      </c>
      <c r="Y59" s="26">
        <f t="shared" si="8"/>
        <v>89797.573059475006</v>
      </c>
      <c r="Z59" s="26">
        <f t="shared" si="9"/>
        <v>87485.44763915494</v>
      </c>
      <c r="AA59" s="10"/>
      <c r="AB59" s="24"/>
    </row>
    <row r="60" spans="1:28" x14ac:dyDescent="0.25">
      <c r="A60" s="10" t="s">
        <v>69</v>
      </c>
      <c r="B60" s="10" t="s">
        <v>72</v>
      </c>
      <c r="C60" s="10"/>
      <c r="D60" s="11" t="s">
        <v>13</v>
      </c>
      <c r="E60" s="13">
        <v>654</v>
      </c>
      <c r="F60" s="13">
        <v>452</v>
      </c>
      <c r="G60" s="13">
        <v>1023</v>
      </c>
      <c r="H60" s="13">
        <v>1368</v>
      </c>
      <c r="I60" s="13">
        <v>353</v>
      </c>
      <c r="J60" s="13">
        <f t="shared" si="11"/>
        <v>3850</v>
      </c>
      <c r="K60" s="16">
        <v>0.5</v>
      </c>
      <c r="L60" s="17">
        <v>1</v>
      </c>
      <c r="M60" s="17">
        <v>2</v>
      </c>
      <c r="N60" s="17">
        <v>4</v>
      </c>
      <c r="O60" s="17">
        <v>5</v>
      </c>
      <c r="P60" s="7">
        <f t="shared" si="1"/>
        <v>327</v>
      </c>
      <c r="Q60" s="7">
        <f t="shared" si="2"/>
        <v>452</v>
      </c>
      <c r="R60" s="7">
        <f t="shared" si="3"/>
        <v>2046</v>
      </c>
      <c r="S60" s="7">
        <f t="shared" si="4"/>
        <v>5472</v>
      </c>
      <c r="T60" s="7">
        <f t="shared" si="5"/>
        <v>1765</v>
      </c>
      <c r="U60" s="7">
        <f t="shared" si="6"/>
        <v>10062</v>
      </c>
      <c r="V60" s="21">
        <f t="shared" si="7"/>
        <v>9.1567207982782228E-2</v>
      </c>
      <c r="W60" s="23">
        <v>100689194</v>
      </c>
      <c r="X60" s="23">
        <v>98096629</v>
      </c>
      <c r="Y60" s="26">
        <f t="shared" si="8"/>
        <v>9219828.3686167076</v>
      </c>
      <c r="Z60" s="26">
        <f t="shared" si="9"/>
        <v>8982434.4300528262</v>
      </c>
      <c r="AA60" s="24">
        <f>Y60</f>
        <v>9219828.3686167076</v>
      </c>
      <c r="AB60" s="24">
        <f t="shared" ref="AB60:AB70" si="14">Z60</f>
        <v>8982434.4300528262</v>
      </c>
    </row>
    <row r="61" spans="1:28" x14ac:dyDescent="0.25">
      <c r="A61" s="10" t="s">
        <v>69</v>
      </c>
      <c r="B61" s="10" t="s">
        <v>73</v>
      </c>
      <c r="C61" s="10"/>
      <c r="D61" s="11" t="s">
        <v>13</v>
      </c>
      <c r="E61" s="13">
        <v>216</v>
      </c>
      <c r="F61" s="13">
        <v>70</v>
      </c>
      <c r="G61" s="13">
        <v>197</v>
      </c>
      <c r="H61" s="13">
        <v>407</v>
      </c>
      <c r="I61" s="13">
        <v>163</v>
      </c>
      <c r="J61" s="13">
        <f t="shared" si="11"/>
        <v>1053</v>
      </c>
      <c r="K61" s="16">
        <v>0.5</v>
      </c>
      <c r="L61" s="17">
        <v>1</v>
      </c>
      <c r="M61" s="17">
        <v>2</v>
      </c>
      <c r="N61" s="17">
        <v>4</v>
      </c>
      <c r="O61" s="17">
        <v>5</v>
      </c>
      <c r="P61" s="7">
        <f t="shared" si="1"/>
        <v>108</v>
      </c>
      <c r="Q61" s="7">
        <f t="shared" si="2"/>
        <v>70</v>
      </c>
      <c r="R61" s="7">
        <f t="shared" si="3"/>
        <v>394</v>
      </c>
      <c r="S61" s="7">
        <f t="shared" si="4"/>
        <v>1628</v>
      </c>
      <c r="T61" s="7">
        <f t="shared" si="5"/>
        <v>815</v>
      </c>
      <c r="U61" s="7">
        <f t="shared" si="6"/>
        <v>3015</v>
      </c>
      <c r="V61" s="21">
        <f t="shared" si="7"/>
        <v>2.7437401318633318E-2</v>
      </c>
      <c r="W61" s="23">
        <v>100689194</v>
      </c>
      <c r="X61" s="23">
        <v>98096629</v>
      </c>
      <c r="Y61" s="26">
        <f t="shared" si="8"/>
        <v>2762649.8242277261</v>
      </c>
      <c r="Z61" s="26">
        <f t="shared" si="9"/>
        <v>2691516.5778780836</v>
      </c>
      <c r="AA61" s="24">
        <f>Y61</f>
        <v>2762649.8242277261</v>
      </c>
      <c r="AB61" s="24">
        <f t="shared" si="14"/>
        <v>2691516.5778780836</v>
      </c>
    </row>
    <row r="62" spans="1:28" x14ac:dyDescent="0.25">
      <c r="A62" s="10" t="s">
        <v>69</v>
      </c>
      <c r="B62" s="10" t="s">
        <v>74</v>
      </c>
      <c r="C62" s="10"/>
      <c r="D62" s="11" t="s">
        <v>13</v>
      </c>
      <c r="E62" s="13">
        <v>772</v>
      </c>
      <c r="F62" s="13">
        <v>171</v>
      </c>
      <c r="G62" s="13">
        <v>100</v>
      </c>
      <c r="H62" s="13">
        <v>47</v>
      </c>
      <c r="I62" s="13">
        <v>1</v>
      </c>
      <c r="J62" s="13">
        <f t="shared" si="11"/>
        <v>1091</v>
      </c>
      <c r="K62" s="16">
        <v>0.5</v>
      </c>
      <c r="L62" s="17">
        <v>1</v>
      </c>
      <c r="M62" s="17">
        <v>2</v>
      </c>
      <c r="N62" s="17">
        <v>4</v>
      </c>
      <c r="O62" s="17">
        <v>5</v>
      </c>
      <c r="P62" s="7">
        <f t="shared" si="1"/>
        <v>386</v>
      </c>
      <c r="Q62" s="7">
        <f t="shared" si="2"/>
        <v>171</v>
      </c>
      <c r="R62" s="7">
        <f t="shared" si="3"/>
        <v>200</v>
      </c>
      <c r="S62" s="7">
        <f t="shared" si="4"/>
        <v>188</v>
      </c>
      <c r="T62" s="7">
        <f t="shared" si="5"/>
        <v>5</v>
      </c>
      <c r="U62" s="7">
        <f t="shared" si="6"/>
        <v>950</v>
      </c>
      <c r="V62" s="21">
        <f t="shared" si="7"/>
        <v>8.6452839975793196E-3</v>
      </c>
      <c r="W62" s="23">
        <v>100689194</v>
      </c>
      <c r="X62" s="23">
        <v>98096629</v>
      </c>
      <c r="Y62" s="26">
        <f t="shared" si="8"/>
        <v>870486.67761735967</v>
      </c>
      <c r="Z62" s="26">
        <f t="shared" si="9"/>
        <v>848073.2169101754</v>
      </c>
      <c r="AA62" s="10"/>
      <c r="AB62" s="24">
        <f>Z62</f>
        <v>848073.2169101754</v>
      </c>
    </row>
    <row r="63" spans="1:28" x14ac:dyDescent="0.25">
      <c r="A63" s="10" t="s">
        <v>69</v>
      </c>
      <c r="B63" s="10" t="s">
        <v>75</v>
      </c>
      <c r="C63" s="10"/>
      <c r="D63" s="11" t="s">
        <v>13</v>
      </c>
      <c r="E63" s="13">
        <v>1224</v>
      </c>
      <c r="F63" s="13">
        <v>542</v>
      </c>
      <c r="G63" s="13">
        <v>612</v>
      </c>
      <c r="H63" s="13">
        <v>273</v>
      </c>
      <c r="I63" s="13">
        <v>36</v>
      </c>
      <c r="J63" s="13">
        <f t="shared" si="11"/>
        <v>2687</v>
      </c>
      <c r="K63" s="16">
        <v>0.5</v>
      </c>
      <c r="L63" s="17">
        <v>1</v>
      </c>
      <c r="M63" s="17">
        <v>2</v>
      </c>
      <c r="N63" s="17">
        <v>4</v>
      </c>
      <c r="O63" s="17">
        <v>5</v>
      </c>
      <c r="P63" s="7">
        <f t="shared" si="1"/>
        <v>612</v>
      </c>
      <c r="Q63" s="7">
        <f t="shared" si="2"/>
        <v>542</v>
      </c>
      <c r="R63" s="7">
        <f t="shared" si="3"/>
        <v>1224</v>
      </c>
      <c r="S63" s="7">
        <f t="shared" si="4"/>
        <v>1092</v>
      </c>
      <c r="T63" s="7">
        <f t="shared" si="5"/>
        <v>180</v>
      </c>
      <c r="U63" s="7">
        <f t="shared" si="6"/>
        <v>3650</v>
      </c>
      <c r="V63" s="21">
        <f t="shared" si="7"/>
        <v>3.321609114859423E-2</v>
      </c>
      <c r="W63" s="23">
        <v>100689194</v>
      </c>
      <c r="X63" s="23">
        <v>98096629</v>
      </c>
      <c r="Y63" s="26">
        <f t="shared" si="8"/>
        <v>3344501.4455824872</v>
      </c>
      <c r="Z63" s="26">
        <f t="shared" si="9"/>
        <v>3258386.5702338321</v>
      </c>
      <c r="AA63" s="24">
        <f>SUM(Y58:Y59,Y62,Y63,Y65,Y66,Y71)</f>
        <v>4359763.8022141019</v>
      </c>
      <c r="AB63" s="24">
        <f>SUM(Z58:Z59,Z63,Z65,Z66,Z71)</f>
        <v>3399434.5368357343</v>
      </c>
    </row>
    <row r="64" spans="1:28" x14ac:dyDescent="0.25">
      <c r="A64" s="10" t="s">
        <v>69</v>
      </c>
      <c r="B64" s="10" t="s">
        <v>76</v>
      </c>
      <c r="C64" s="10"/>
      <c r="D64" s="11" t="s">
        <v>13</v>
      </c>
      <c r="E64" s="13">
        <v>316</v>
      </c>
      <c r="F64" s="13">
        <v>149</v>
      </c>
      <c r="G64" s="13">
        <v>256</v>
      </c>
      <c r="H64" s="13">
        <v>165</v>
      </c>
      <c r="I64" s="13">
        <v>32</v>
      </c>
      <c r="J64" s="13">
        <f t="shared" si="11"/>
        <v>918</v>
      </c>
      <c r="K64" s="16">
        <v>0.5</v>
      </c>
      <c r="L64" s="17">
        <v>1</v>
      </c>
      <c r="M64" s="17">
        <v>2</v>
      </c>
      <c r="N64" s="17">
        <v>4</v>
      </c>
      <c r="O64" s="17">
        <v>5</v>
      </c>
      <c r="P64" s="7">
        <f t="shared" si="1"/>
        <v>158</v>
      </c>
      <c r="Q64" s="7">
        <f t="shared" si="2"/>
        <v>149</v>
      </c>
      <c r="R64" s="7">
        <f t="shared" si="3"/>
        <v>512</v>
      </c>
      <c r="S64" s="7">
        <f t="shared" si="4"/>
        <v>660</v>
      </c>
      <c r="T64" s="7">
        <f t="shared" si="5"/>
        <v>160</v>
      </c>
      <c r="U64" s="7">
        <f t="shared" si="6"/>
        <v>1639</v>
      </c>
      <c r="V64" s="21">
        <f t="shared" si="7"/>
        <v>1.4915389970560532E-2</v>
      </c>
      <c r="W64" s="23">
        <v>100689194</v>
      </c>
      <c r="X64" s="23">
        <v>98096629</v>
      </c>
      <c r="Y64" s="26">
        <f t="shared" si="8"/>
        <v>1501818.5943314238</v>
      </c>
      <c r="Z64" s="26">
        <f t="shared" si="9"/>
        <v>1463149.4763323974</v>
      </c>
      <c r="AA64" s="24">
        <f>Y64</f>
        <v>1501818.5943314238</v>
      </c>
      <c r="AB64" s="24">
        <f t="shared" si="14"/>
        <v>1463149.4763323974</v>
      </c>
    </row>
    <row r="65" spans="1:28" x14ac:dyDescent="0.25">
      <c r="A65" s="10" t="s">
        <v>69</v>
      </c>
      <c r="B65" s="10" t="s">
        <v>77</v>
      </c>
      <c r="C65" s="10"/>
      <c r="D65" s="11" t="s">
        <v>13</v>
      </c>
      <c r="E65" s="13">
        <v>6</v>
      </c>
      <c r="F65" s="13">
        <v>1</v>
      </c>
      <c r="G65" s="13">
        <v>0</v>
      </c>
      <c r="H65" s="13">
        <v>0</v>
      </c>
      <c r="I65" s="13">
        <v>0</v>
      </c>
      <c r="J65" s="13">
        <f t="shared" si="11"/>
        <v>7</v>
      </c>
      <c r="K65" s="16">
        <v>0.5</v>
      </c>
      <c r="L65" s="17">
        <v>1</v>
      </c>
      <c r="M65" s="17">
        <v>2</v>
      </c>
      <c r="N65" s="17">
        <v>4</v>
      </c>
      <c r="O65" s="17">
        <v>5</v>
      </c>
      <c r="P65" s="7">
        <f t="shared" si="1"/>
        <v>3</v>
      </c>
      <c r="Q65" s="7">
        <f t="shared" si="2"/>
        <v>1</v>
      </c>
      <c r="R65" s="7">
        <f t="shared" si="3"/>
        <v>0</v>
      </c>
      <c r="S65" s="7">
        <f t="shared" si="4"/>
        <v>0</v>
      </c>
      <c r="T65" s="7">
        <f t="shared" si="5"/>
        <v>0</v>
      </c>
      <c r="U65" s="7">
        <f t="shared" si="6"/>
        <v>4</v>
      </c>
      <c r="V65" s="21">
        <f t="shared" si="7"/>
        <v>3.6401195779281349E-5</v>
      </c>
      <c r="W65" s="23">
        <v>100689194</v>
      </c>
      <c r="X65" s="23">
        <v>98096629</v>
      </c>
      <c r="Y65" s="26">
        <f t="shared" si="8"/>
        <v>3665.2070636520411</v>
      </c>
      <c r="Z65" s="26">
        <f t="shared" si="9"/>
        <v>3570.8345975165284</v>
      </c>
      <c r="AA65" s="10"/>
      <c r="AB65" s="24"/>
    </row>
    <row r="66" spans="1:28" x14ac:dyDescent="0.25">
      <c r="A66" s="10" t="s">
        <v>69</v>
      </c>
      <c r="B66" s="10" t="s">
        <v>78</v>
      </c>
      <c r="C66" s="10"/>
      <c r="D66" s="11" t="s">
        <v>13</v>
      </c>
      <c r="E66" s="13">
        <v>25</v>
      </c>
      <c r="F66" s="13">
        <v>12</v>
      </c>
      <c r="G66" s="13">
        <v>6</v>
      </c>
      <c r="H66" s="13">
        <v>2</v>
      </c>
      <c r="I66" s="13">
        <v>0</v>
      </c>
      <c r="J66" s="13">
        <f t="shared" si="11"/>
        <v>45</v>
      </c>
      <c r="K66" s="16">
        <v>0.5</v>
      </c>
      <c r="L66" s="17">
        <v>1</v>
      </c>
      <c r="M66" s="17">
        <v>2</v>
      </c>
      <c r="N66" s="17">
        <v>4</v>
      </c>
      <c r="O66" s="17">
        <v>5</v>
      </c>
      <c r="P66" s="7">
        <f t="shared" si="1"/>
        <v>12.5</v>
      </c>
      <c r="Q66" s="7">
        <f t="shared" si="2"/>
        <v>12</v>
      </c>
      <c r="R66" s="7">
        <f t="shared" si="3"/>
        <v>12</v>
      </c>
      <c r="S66" s="7">
        <f t="shared" si="4"/>
        <v>8</v>
      </c>
      <c r="T66" s="7">
        <f t="shared" si="5"/>
        <v>0</v>
      </c>
      <c r="U66" s="7">
        <f t="shared" si="6"/>
        <v>44.5</v>
      </c>
      <c r="V66" s="21">
        <f t="shared" si="7"/>
        <v>4.0496330304450501E-4</v>
      </c>
      <c r="W66" s="23">
        <v>100689194</v>
      </c>
      <c r="X66" s="23">
        <v>98096629</v>
      </c>
      <c r="Y66" s="26">
        <f t="shared" si="8"/>
        <v>40775.428583128953</v>
      </c>
      <c r="Z66" s="26">
        <f t="shared" si="9"/>
        <v>39725.534897371377</v>
      </c>
      <c r="AA66" s="10"/>
      <c r="AB66" s="24"/>
    </row>
    <row r="67" spans="1:28" x14ac:dyDescent="0.25">
      <c r="A67" s="10" t="s">
        <v>69</v>
      </c>
      <c r="B67" s="10" t="s">
        <v>79</v>
      </c>
      <c r="C67" s="10"/>
      <c r="D67" s="11" t="s">
        <v>13</v>
      </c>
      <c r="E67" s="13">
        <v>673</v>
      </c>
      <c r="F67" s="13">
        <v>235</v>
      </c>
      <c r="G67" s="13">
        <v>289</v>
      </c>
      <c r="H67" s="13">
        <v>98</v>
      </c>
      <c r="I67" s="13">
        <v>16</v>
      </c>
      <c r="J67" s="13">
        <f t="shared" si="11"/>
        <v>1311</v>
      </c>
      <c r="K67" s="16">
        <v>0.5</v>
      </c>
      <c r="L67" s="17">
        <v>1</v>
      </c>
      <c r="M67" s="17">
        <v>2</v>
      </c>
      <c r="N67" s="17">
        <v>4</v>
      </c>
      <c r="O67" s="17">
        <v>5</v>
      </c>
      <c r="P67" s="7">
        <f t="shared" si="1"/>
        <v>336.5</v>
      </c>
      <c r="Q67" s="7">
        <f t="shared" si="2"/>
        <v>235</v>
      </c>
      <c r="R67" s="7">
        <f t="shared" si="3"/>
        <v>578</v>
      </c>
      <c r="S67" s="7">
        <f t="shared" si="4"/>
        <v>392</v>
      </c>
      <c r="T67" s="7">
        <f t="shared" si="5"/>
        <v>80</v>
      </c>
      <c r="U67" s="7">
        <f t="shared" si="6"/>
        <v>1621.5</v>
      </c>
      <c r="V67" s="21">
        <f t="shared" si="7"/>
        <v>1.4756134739026178E-2</v>
      </c>
      <c r="W67" s="23">
        <v>100689194</v>
      </c>
      <c r="X67" s="23">
        <v>98096629</v>
      </c>
      <c r="Y67" s="26">
        <f t="shared" si="8"/>
        <v>1485783.3134279461</v>
      </c>
      <c r="Z67" s="26">
        <f t="shared" si="9"/>
        <v>1447527.0749682628</v>
      </c>
      <c r="AA67" s="24">
        <f>Y67</f>
        <v>1485783.3134279461</v>
      </c>
      <c r="AB67" s="24">
        <f t="shared" si="14"/>
        <v>1447527.0749682628</v>
      </c>
    </row>
    <row r="68" spans="1:28" x14ac:dyDescent="0.25">
      <c r="A68" s="10" t="s">
        <v>69</v>
      </c>
      <c r="B68" s="10" t="s">
        <v>80</v>
      </c>
      <c r="C68" s="10"/>
      <c r="D68" s="11" t="s">
        <v>13</v>
      </c>
      <c r="E68" s="13">
        <v>1002</v>
      </c>
      <c r="F68" s="13">
        <v>562</v>
      </c>
      <c r="G68" s="13">
        <v>1459</v>
      </c>
      <c r="H68" s="13">
        <v>785</v>
      </c>
      <c r="I68" s="13">
        <v>101</v>
      </c>
      <c r="J68" s="13">
        <f t="shared" si="11"/>
        <v>3909</v>
      </c>
      <c r="K68" s="16">
        <v>0.5</v>
      </c>
      <c r="L68" s="17">
        <v>1</v>
      </c>
      <c r="M68" s="17">
        <v>2</v>
      </c>
      <c r="N68" s="17">
        <v>4</v>
      </c>
      <c r="O68" s="17">
        <v>5</v>
      </c>
      <c r="P68" s="7">
        <f t="shared" ref="P68:P110" si="15">E68*K68</f>
        <v>501</v>
      </c>
      <c r="Q68" s="7">
        <f t="shared" ref="Q68:Q110" si="16">F68*L68</f>
        <v>562</v>
      </c>
      <c r="R68" s="7">
        <f t="shared" ref="R68:R110" si="17">G68*M68</f>
        <v>2918</v>
      </c>
      <c r="S68" s="7">
        <f t="shared" ref="S68:S110" si="18">H68*N68</f>
        <v>3140</v>
      </c>
      <c r="T68" s="7">
        <f t="shared" ref="T68:T110" si="19">I68*O68</f>
        <v>505</v>
      </c>
      <c r="U68" s="7">
        <f t="shared" ref="U68:U110" si="20">SUM(P68:T68)</f>
        <v>7626</v>
      </c>
      <c r="V68" s="21">
        <f t="shared" ref="V68:V110" si="21">U68/SUM(U$3:U$110)</f>
        <v>6.9398879753199888E-2</v>
      </c>
      <c r="W68" s="23">
        <v>100689194</v>
      </c>
      <c r="X68" s="23">
        <v>98096629</v>
      </c>
      <c r="Y68" s="26">
        <f t="shared" ref="Y68:Y110" si="22">V68*W68</f>
        <v>6987717.2668526154</v>
      </c>
      <c r="Z68" s="26">
        <f t="shared" ref="Z68:Z110" si="23">V68*X68</f>
        <v>6807796.1601652605</v>
      </c>
      <c r="AA68" s="24">
        <f t="shared" ref="AA68:AA70" si="24">Y68</f>
        <v>6987717.2668526154</v>
      </c>
      <c r="AB68" s="24">
        <f t="shared" si="14"/>
        <v>6807796.1601652605</v>
      </c>
    </row>
    <row r="69" spans="1:28" x14ac:dyDescent="0.25">
      <c r="A69" s="10" t="s">
        <v>69</v>
      </c>
      <c r="B69" s="10" t="s">
        <v>81</v>
      </c>
      <c r="C69" s="10"/>
      <c r="D69" s="11" t="s">
        <v>13</v>
      </c>
      <c r="E69" s="13">
        <v>295</v>
      </c>
      <c r="F69" s="13">
        <v>165</v>
      </c>
      <c r="G69" s="13">
        <v>329</v>
      </c>
      <c r="H69" s="13">
        <v>124</v>
      </c>
      <c r="I69" s="13">
        <v>18</v>
      </c>
      <c r="J69" s="13">
        <f t="shared" ref="J69:J110" si="25">SUM(E69:I69)</f>
        <v>931</v>
      </c>
      <c r="K69" s="16">
        <v>0.5</v>
      </c>
      <c r="L69" s="17">
        <v>1</v>
      </c>
      <c r="M69" s="17">
        <v>2</v>
      </c>
      <c r="N69" s="17">
        <v>4</v>
      </c>
      <c r="O69" s="17">
        <v>5</v>
      </c>
      <c r="P69" s="7">
        <f t="shared" si="15"/>
        <v>147.5</v>
      </c>
      <c r="Q69" s="7">
        <f t="shared" si="16"/>
        <v>165</v>
      </c>
      <c r="R69" s="7">
        <f t="shared" si="17"/>
        <v>658</v>
      </c>
      <c r="S69" s="7">
        <f t="shared" si="18"/>
        <v>496</v>
      </c>
      <c r="T69" s="7">
        <f t="shared" si="19"/>
        <v>90</v>
      </c>
      <c r="U69" s="7">
        <f t="shared" si="20"/>
        <v>1556.5</v>
      </c>
      <c r="V69" s="21">
        <f t="shared" si="21"/>
        <v>1.4164615307612856E-2</v>
      </c>
      <c r="W69" s="23">
        <v>100689194</v>
      </c>
      <c r="X69" s="23">
        <v>98096629</v>
      </c>
      <c r="Y69" s="26">
        <f t="shared" si="22"/>
        <v>1426223.6986436006</v>
      </c>
      <c r="Z69" s="26">
        <f t="shared" si="23"/>
        <v>1389501.0127586192</v>
      </c>
      <c r="AA69" s="24">
        <f t="shared" si="24"/>
        <v>1426223.6986436006</v>
      </c>
      <c r="AB69" s="24">
        <f t="shared" si="14"/>
        <v>1389501.0127586192</v>
      </c>
    </row>
    <row r="70" spans="1:28" x14ac:dyDescent="0.25">
      <c r="A70" s="10" t="s">
        <v>69</v>
      </c>
      <c r="B70" s="10" t="s">
        <v>82</v>
      </c>
      <c r="C70" s="10"/>
      <c r="D70" s="11" t="s">
        <v>13</v>
      </c>
      <c r="E70" s="13">
        <v>1131</v>
      </c>
      <c r="F70" s="13">
        <v>367</v>
      </c>
      <c r="G70" s="13">
        <v>413</v>
      </c>
      <c r="H70" s="13">
        <v>151</v>
      </c>
      <c r="I70" s="13">
        <v>23</v>
      </c>
      <c r="J70" s="13">
        <f t="shared" si="25"/>
        <v>2085</v>
      </c>
      <c r="K70" s="16">
        <v>0.5</v>
      </c>
      <c r="L70" s="17">
        <v>1</v>
      </c>
      <c r="M70" s="17">
        <v>2</v>
      </c>
      <c r="N70" s="17">
        <v>4</v>
      </c>
      <c r="O70" s="17">
        <v>5</v>
      </c>
      <c r="P70" s="7">
        <f t="shared" si="15"/>
        <v>565.5</v>
      </c>
      <c r="Q70" s="7">
        <f t="shared" si="16"/>
        <v>367</v>
      </c>
      <c r="R70" s="7">
        <f t="shared" si="17"/>
        <v>826</v>
      </c>
      <c r="S70" s="7">
        <f t="shared" si="18"/>
        <v>604</v>
      </c>
      <c r="T70" s="7">
        <f t="shared" si="19"/>
        <v>115</v>
      </c>
      <c r="U70" s="7">
        <f t="shared" si="20"/>
        <v>2477.5</v>
      </c>
      <c r="V70" s="21">
        <f t="shared" si="21"/>
        <v>2.2545990635792386E-2</v>
      </c>
      <c r="W70" s="23">
        <v>100689194</v>
      </c>
      <c r="X70" s="23">
        <v>98096629</v>
      </c>
      <c r="Y70" s="26">
        <f t="shared" si="22"/>
        <v>2270137.625049483</v>
      </c>
      <c r="Z70" s="26">
        <f t="shared" si="23"/>
        <v>2211685.6788367997</v>
      </c>
      <c r="AA70" s="24">
        <f t="shared" si="24"/>
        <v>2270137.625049483</v>
      </c>
      <c r="AB70" s="24">
        <f t="shared" si="14"/>
        <v>2211685.6788367997</v>
      </c>
    </row>
    <row r="71" spans="1:28" x14ac:dyDescent="0.25">
      <c r="A71" s="10" t="s">
        <v>69</v>
      </c>
      <c r="B71" s="10" t="s">
        <v>83</v>
      </c>
      <c r="C71" s="10"/>
      <c r="D71" s="11" t="s">
        <v>13</v>
      </c>
      <c r="E71" s="13">
        <v>7</v>
      </c>
      <c r="F71" s="13">
        <v>0</v>
      </c>
      <c r="G71" s="13">
        <v>0</v>
      </c>
      <c r="H71" s="13">
        <v>0</v>
      </c>
      <c r="I71" s="13">
        <v>0</v>
      </c>
      <c r="J71" s="13">
        <f t="shared" si="25"/>
        <v>7</v>
      </c>
      <c r="K71" s="16">
        <v>0.5</v>
      </c>
      <c r="L71" s="17">
        <v>1</v>
      </c>
      <c r="M71" s="17">
        <v>2</v>
      </c>
      <c r="N71" s="17">
        <v>4</v>
      </c>
      <c r="O71" s="17">
        <v>5</v>
      </c>
      <c r="P71" s="7">
        <f t="shared" si="15"/>
        <v>3.5</v>
      </c>
      <c r="Q71" s="7">
        <f t="shared" si="16"/>
        <v>0</v>
      </c>
      <c r="R71" s="7">
        <f t="shared" si="17"/>
        <v>0</v>
      </c>
      <c r="S71" s="7">
        <f t="shared" si="18"/>
        <v>0</v>
      </c>
      <c r="T71" s="7">
        <f t="shared" si="19"/>
        <v>0</v>
      </c>
      <c r="U71" s="7">
        <f t="shared" si="20"/>
        <v>3.5</v>
      </c>
      <c r="V71" s="21">
        <f t="shared" si="21"/>
        <v>3.1851046306871183E-5</v>
      </c>
      <c r="W71" s="23">
        <v>100689194</v>
      </c>
      <c r="X71" s="23">
        <v>98096629</v>
      </c>
      <c r="Y71" s="26">
        <f t="shared" si="22"/>
        <v>3207.0561806955361</v>
      </c>
      <c r="Z71" s="26">
        <f t="shared" si="23"/>
        <v>3124.4802728269624</v>
      </c>
      <c r="AA71" s="10"/>
      <c r="AB71" s="24"/>
    </row>
    <row r="72" spans="1:28" x14ac:dyDescent="0.25">
      <c r="A72" s="10" t="s">
        <v>84</v>
      </c>
      <c r="B72" s="10" t="s">
        <v>85</v>
      </c>
      <c r="C72" s="10"/>
      <c r="D72" s="11" t="s">
        <v>13</v>
      </c>
      <c r="E72" s="13">
        <v>79</v>
      </c>
      <c r="F72" s="13">
        <v>14</v>
      </c>
      <c r="G72" s="13">
        <v>5</v>
      </c>
      <c r="H72" s="13">
        <v>1</v>
      </c>
      <c r="I72" s="13">
        <v>1</v>
      </c>
      <c r="J72" s="13">
        <f t="shared" si="25"/>
        <v>100</v>
      </c>
      <c r="K72" s="16">
        <v>0.5</v>
      </c>
      <c r="L72" s="17">
        <v>1</v>
      </c>
      <c r="M72" s="17">
        <v>2</v>
      </c>
      <c r="N72" s="17">
        <v>4</v>
      </c>
      <c r="O72" s="17">
        <v>5</v>
      </c>
      <c r="P72" s="7">
        <f t="shared" si="15"/>
        <v>39.5</v>
      </c>
      <c r="Q72" s="7">
        <f t="shared" si="16"/>
        <v>14</v>
      </c>
      <c r="R72" s="7">
        <f t="shared" si="17"/>
        <v>10</v>
      </c>
      <c r="S72" s="7">
        <f t="shared" si="18"/>
        <v>4</v>
      </c>
      <c r="T72" s="7">
        <f t="shared" si="19"/>
        <v>5</v>
      </c>
      <c r="U72" s="7">
        <f t="shared" si="20"/>
        <v>72.5</v>
      </c>
      <c r="V72" s="21">
        <f t="shared" si="21"/>
        <v>6.5977167349947448E-4</v>
      </c>
      <c r="W72" s="23">
        <v>100689194</v>
      </c>
      <c r="X72" s="23">
        <v>98096629</v>
      </c>
      <c r="Y72" s="26">
        <f t="shared" si="22"/>
        <v>66431.878028693245</v>
      </c>
      <c r="Z72" s="26">
        <f t="shared" si="23"/>
        <v>64721.377079987076</v>
      </c>
      <c r="AA72" s="10"/>
      <c r="AB72" s="24"/>
    </row>
    <row r="73" spans="1:28" x14ac:dyDescent="0.25">
      <c r="A73" s="10" t="s">
        <v>84</v>
      </c>
      <c r="B73" s="10" t="s">
        <v>86</v>
      </c>
      <c r="C73" s="10"/>
      <c r="D73" s="11" t="s">
        <v>13</v>
      </c>
      <c r="E73" s="13">
        <v>172</v>
      </c>
      <c r="F73" s="13">
        <v>45</v>
      </c>
      <c r="G73" s="13">
        <v>32</v>
      </c>
      <c r="H73" s="13">
        <v>28</v>
      </c>
      <c r="I73" s="13">
        <v>11</v>
      </c>
      <c r="J73" s="13">
        <f t="shared" si="25"/>
        <v>288</v>
      </c>
      <c r="K73" s="16">
        <v>0.5</v>
      </c>
      <c r="L73" s="17">
        <v>1</v>
      </c>
      <c r="M73" s="17">
        <v>2</v>
      </c>
      <c r="N73" s="17">
        <v>4</v>
      </c>
      <c r="O73" s="17">
        <v>5</v>
      </c>
      <c r="P73" s="7">
        <f t="shared" si="15"/>
        <v>86</v>
      </c>
      <c r="Q73" s="7">
        <f t="shared" si="16"/>
        <v>45</v>
      </c>
      <c r="R73" s="7">
        <f t="shared" si="17"/>
        <v>64</v>
      </c>
      <c r="S73" s="7">
        <f t="shared" si="18"/>
        <v>112</v>
      </c>
      <c r="T73" s="7">
        <f t="shared" si="19"/>
        <v>55</v>
      </c>
      <c r="U73" s="7">
        <f t="shared" si="20"/>
        <v>362</v>
      </c>
      <c r="V73" s="21">
        <f t="shared" si="21"/>
        <v>3.2943082180249619E-3</v>
      </c>
      <c r="W73" s="23">
        <v>100689194</v>
      </c>
      <c r="X73" s="23">
        <v>98096629</v>
      </c>
      <c r="Y73" s="26">
        <f t="shared" si="22"/>
        <v>331701.23926050967</v>
      </c>
      <c r="Z73" s="26">
        <f t="shared" si="23"/>
        <v>323160.53107524582</v>
      </c>
      <c r="AA73" s="10"/>
      <c r="AB73" s="24">
        <f t="shared" ref="AB73:AB85" si="26">Z73</f>
        <v>323160.53107524582</v>
      </c>
    </row>
    <row r="74" spans="1:28" x14ac:dyDescent="0.25">
      <c r="A74" s="10" t="s">
        <v>84</v>
      </c>
      <c r="B74" s="10" t="s">
        <v>87</v>
      </c>
      <c r="C74" s="10"/>
      <c r="D74" s="11" t="s">
        <v>13</v>
      </c>
      <c r="E74" s="13">
        <v>29</v>
      </c>
      <c r="F74" s="13">
        <v>7</v>
      </c>
      <c r="G74" s="13">
        <v>5</v>
      </c>
      <c r="H74" s="13">
        <v>2</v>
      </c>
      <c r="I74" s="13">
        <v>0</v>
      </c>
      <c r="J74" s="13">
        <f t="shared" si="25"/>
        <v>43</v>
      </c>
      <c r="K74" s="16">
        <v>0.5</v>
      </c>
      <c r="L74" s="17">
        <v>1</v>
      </c>
      <c r="M74" s="17">
        <v>2</v>
      </c>
      <c r="N74" s="17">
        <v>4</v>
      </c>
      <c r="O74" s="17">
        <v>5</v>
      </c>
      <c r="P74" s="7">
        <f t="shared" si="15"/>
        <v>14.5</v>
      </c>
      <c r="Q74" s="7">
        <f t="shared" si="16"/>
        <v>7</v>
      </c>
      <c r="R74" s="7">
        <f t="shared" si="17"/>
        <v>10</v>
      </c>
      <c r="S74" s="7">
        <f t="shared" si="18"/>
        <v>8</v>
      </c>
      <c r="T74" s="7">
        <f t="shared" si="19"/>
        <v>0</v>
      </c>
      <c r="U74" s="7">
        <f t="shared" si="20"/>
        <v>39.5</v>
      </c>
      <c r="V74" s="21">
        <f t="shared" si="21"/>
        <v>3.5946180832040333E-4</v>
      </c>
      <c r="W74" s="23">
        <v>100689194</v>
      </c>
      <c r="X74" s="23">
        <v>98096629</v>
      </c>
      <c r="Y74" s="26">
        <f t="shared" si="22"/>
        <v>36193.919753563903</v>
      </c>
      <c r="Z74" s="26">
        <f t="shared" si="23"/>
        <v>35261.99165047572</v>
      </c>
      <c r="AA74" s="10"/>
      <c r="AB74" s="24"/>
    </row>
    <row r="75" spans="1:28" x14ac:dyDescent="0.25">
      <c r="A75" s="10" t="s">
        <v>84</v>
      </c>
      <c r="B75" s="10" t="s">
        <v>88</v>
      </c>
      <c r="C75" s="10"/>
      <c r="D75" s="11" t="s">
        <v>13</v>
      </c>
      <c r="E75" s="13">
        <v>187</v>
      </c>
      <c r="F75" s="13">
        <v>103</v>
      </c>
      <c r="G75" s="13">
        <v>101</v>
      </c>
      <c r="H75" s="13">
        <v>35</v>
      </c>
      <c r="I75" s="13">
        <v>4</v>
      </c>
      <c r="J75" s="13">
        <f t="shared" si="25"/>
        <v>430</v>
      </c>
      <c r="K75" s="16">
        <v>0.5</v>
      </c>
      <c r="L75" s="17">
        <v>1</v>
      </c>
      <c r="M75" s="17">
        <v>2</v>
      </c>
      <c r="N75" s="17">
        <v>4</v>
      </c>
      <c r="O75" s="17">
        <v>5</v>
      </c>
      <c r="P75" s="7">
        <f t="shared" si="15"/>
        <v>93.5</v>
      </c>
      <c r="Q75" s="7">
        <f t="shared" si="16"/>
        <v>103</v>
      </c>
      <c r="R75" s="7">
        <f t="shared" si="17"/>
        <v>202</v>
      </c>
      <c r="S75" s="7">
        <f t="shared" si="18"/>
        <v>140</v>
      </c>
      <c r="T75" s="7">
        <f t="shared" si="19"/>
        <v>20</v>
      </c>
      <c r="U75" s="7">
        <f t="shared" si="20"/>
        <v>558.5</v>
      </c>
      <c r="V75" s="21">
        <f t="shared" si="21"/>
        <v>5.0825169606821584E-3</v>
      </c>
      <c r="W75" s="23">
        <v>100689194</v>
      </c>
      <c r="X75" s="23">
        <v>98096629</v>
      </c>
      <c r="Y75" s="26">
        <f t="shared" si="22"/>
        <v>511754.53626241622</v>
      </c>
      <c r="Z75" s="26">
        <f t="shared" si="23"/>
        <v>498577.7806782453</v>
      </c>
      <c r="AA75" s="10"/>
      <c r="AB75" s="24">
        <f t="shared" si="26"/>
        <v>498577.7806782453</v>
      </c>
    </row>
    <row r="76" spans="1:28" x14ac:dyDescent="0.25">
      <c r="A76" s="10" t="s">
        <v>84</v>
      </c>
      <c r="B76" s="10" t="s">
        <v>89</v>
      </c>
      <c r="C76" s="10"/>
      <c r="D76" s="11" t="s">
        <v>13</v>
      </c>
      <c r="E76" s="13">
        <v>17</v>
      </c>
      <c r="F76" s="13">
        <v>12</v>
      </c>
      <c r="G76" s="13">
        <v>11</v>
      </c>
      <c r="H76" s="13">
        <v>5</v>
      </c>
      <c r="I76" s="13">
        <v>5</v>
      </c>
      <c r="J76" s="13">
        <f t="shared" si="25"/>
        <v>50</v>
      </c>
      <c r="K76" s="16">
        <v>0.5</v>
      </c>
      <c r="L76" s="17">
        <v>1</v>
      </c>
      <c r="M76" s="17">
        <v>2</v>
      </c>
      <c r="N76" s="17">
        <v>4</v>
      </c>
      <c r="O76" s="17">
        <v>5</v>
      </c>
      <c r="P76" s="7">
        <f t="shared" si="15"/>
        <v>8.5</v>
      </c>
      <c r="Q76" s="7">
        <f t="shared" si="16"/>
        <v>12</v>
      </c>
      <c r="R76" s="7">
        <f t="shared" si="17"/>
        <v>22</v>
      </c>
      <c r="S76" s="7">
        <f t="shared" si="18"/>
        <v>20</v>
      </c>
      <c r="T76" s="7">
        <f t="shared" si="19"/>
        <v>25</v>
      </c>
      <c r="U76" s="7">
        <f t="shared" si="20"/>
        <v>87.5</v>
      </c>
      <c r="V76" s="21">
        <f t="shared" si="21"/>
        <v>7.9627615767177955E-4</v>
      </c>
      <c r="W76" s="23">
        <v>100689194</v>
      </c>
      <c r="X76" s="23">
        <v>98096629</v>
      </c>
      <c r="Y76" s="26">
        <f t="shared" si="22"/>
        <v>80176.404517388393</v>
      </c>
      <c r="Z76" s="26">
        <f t="shared" si="23"/>
        <v>78112.006820674069</v>
      </c>
      <c r="AA76" s="10"/>
      <c r="AB76" s="24"/>
    </row>
    <row r="77" spans="1:28" x14ac:dyDescent="0.25">
      <c r="A77" s="10" t="s">
        <v>84</v>
      </c>
      <c r="B77" s="10" t="s">
        <v>90</v>
      </c>
      <c r="C77" s="10"/>
      <c r="D77" s="11" t="s">
        <v>13</v>
      </c>
      <c r="E77" s="13">
        <v>9</v>
      </c>
      <c r="F77" s="13">
        <v>1</v>
      </c>
      <c r="G77" s="13">
        <v>1</v>
      </c>
      <c r="H77" s="13">
        <v>3</v>
      </c>
      <c r="I77" s="13">
        <v>0</v>
      </c>
      <c r="J77" s="13">
        <f t="shared" si="25"/>
        <v>14</v>
      </c>
      <c r="K77" s="16">
        <v>0.5</v>
      </c>
      <c r="L77" s="17">
        <v>1</v>
      </c>
      <c r="M77" s="17">
        <v>2</v>
      </c>
      <c r="N77" s="17">
        <v>4</v>
      </c>
      <c r="O77" s="17">
        <v>5</v>
      </c>
      <c r="P77" s="7">
        <f t="shared" si="15"/>
        <v>4.5</v>
      </c>
      <c r="Q77" s="7">
        <f t="shared" si="16"/>
        <v>1</v>
      </c>
      <c r="R77" s="7">
        <f t="shared" si="17"/>
        <v>2</v>
      </c>
      <c r="S77" s="7">
        <f t="shared" si="18"/>
        <v>12</v>
      </c>
      <c r="T77" s="7">
        <f t="shared" si="19"/>
        <v>0</v>
      </c>
      <c r="U77" s="7">
        <f t="shared" si="20"/>
        <v>19.5</v>
      </c>
      <c r="V77" s="21">
        <f t="shared" si="21"/>
        <v>1.7745582942399658E-4</v>
      </c>
      <c r="W77" s="23">
        <v>100689194</v>
      </c>
      <c r="X77" s="23">
        <v>98096629</v>
      </c>
      <c r="Y77" s="26">
        <f t="shared" si="22"/>
        <v>17867.884435303698</v>
      </c>
      <c r="Z77" s="26">
        <f t="shared" si="23"/>
        <v>17407.818662893078</v>
      </c>
      <c r="AA77" s="10"/>
      <c r="AB77" s="24"/>
    </row>
    <row r="78" spans="1:28" x14ac:dyDescent="0.25">
      <c r="A78" s="10" t="s">
        <v>84</v>
      </c>
      <c r="B78" s="10" t="s">
        <v>91</v>
      </c>
      <c r="C78" s="10"/>
      <c r="D78" s="11" t="s">
        <v>13</v>
      </c>
      <c r="E78" s="13">
        <v>20</v>
      </c>
      <c r="F78" s="13">
        <v>8</v>
      </c>
      <c r="G78" s="13">
        <v>1</v>
      </c>
      <c r="H78" s="13">
        <v>1</v>
      </c>
      <c r="I78" s="13">
        <v>0</v>
      </c>
      <c r="J78" s="13">
        <f t="shared" si="25"/>
        <v>30</v>
      </c>
      <c r="K78" s="16">
        <v>0.5</v>
      </c>
      <c r="L78" s="17">
        <v>1</v>
      </c>
      <c r="M78" s="17">
        <v>2</v>
      </c>
      <c r="N78" s="17">
        <v>4</v>
      </c>
      <c r="O78" s="17">
        <v>5</v>
      </c>
      <c r="P78" s="7">
        <f t="shared" si="15"/>
        <v>10</v>
      </c>
      <c r="Q78" s="7">
        <f t="shared" si="16"/>
        <v>8</v>
      </c>
      <c r="R78" s="7">
        <f t="shared" si="17"/>
        <v>2</v>
      </c>
      <c r="S78" s="7">
        <f t="shared" si="18"/>
        <v>4</v>
      </c>
      <c r="T78" s="7">
        <f t="shared" si="19"/>
        <v>0</v>
      </c>
      <c r="U78" s="7">
        <f t="shared" si="20"/>
        <v>24</v>
      </c>
      <c r="V78" s="21">
        <f t="shared" si="21"/>
        <v>2.1840717467568811E-4</v>
      </c>
      <c r="W78" s="23">
        <v>100689194</v>
      </c>
      <c r="X78" s="23">
        <v>98096629</v>
      </c>
      <c r="Y78" s="26">
        <f t="shared" si="22"/>
        <v>21991.242381912249</v>
      </c>
      <c r="Z78" s="26">
        <f t="shared" si="23"/>
        <v>21425.007585099171</v>
      </c>
      <c r="AA78" s="10"/>
      <c r="AB78" s="24"/>
    </row>
    <row r="79" spans="1:28" x14ac:dyDescent="0.25">
      <c r="A79" s="10" t="s">
        <v>84</v>
      </c>
      <c r="B79" s="10" t="s">
        <v>92</v>
      </c>
      <c r="C79" s="10"/>
      <c r="D79" s="11" t="s">
        <v>13</v>
      </c>
      <c r="E79" s="13">
        <v>11</v>
      </c>
      <c r="F79" s="13">
        <v>3</v>
      </c>
      <c r="G79" s="13">
        <v>2</v>
      </c>
      <c r="H79" s="13">
        <v>5</v>
      </c>
      <c r="I79" s="13">
        <v>0</v>
      </c>
      <c r="J79" s="13">
        <f t="shared" si="25"/>
        <v>21</v>
      </c>
      <c r="K79" s="16">
        <v>0.5</v>
      </c>
      <c r="L79" s="17">
        <v>1</v>
      </c>
      <c r="M79" s="17">
        <v>2</v>
      </c>
      <c r="N79" s="17">
        <v>4</v>
      </c>
      <c r="O79" s="17">
        <v>5</v>
      </c>
      <c r="P79" s="7">
        <f t="shared" si="15"/>
        <v>5.5</v>
      </c>
      <c r="Q79" s="7">
        <f t="shared" si="16"/>
        <v>3</v>
      </c>
      <c r="R79" s="7">
        <f t="shared" si="17"/>
        <v>4</v>
      </c>
      <c r="S79" s="7">
        <f t="shared" si="18"/>
        <v>20</v>
      </c>
      <c r="T79" s="7">
        <f t="shared" si="19"/>
        <v>0</v>
      </c>
      <c r="U79" s="7">
        <f t="shared" si="20"/>
        <v>32.5</v>
      </c>
      <c r="V79" s="21">
        <f t="shared" si="21"/>
        <v>2.9575971570666097E-4</v>
      </c>
      <c r="W79" s="23">
        <v>100689194</v>
      </c>
      <c r="X79" s="23">
        <v>98096629</v>
      </c>
      <c r="Y79" s="26">
        <f t="shared" si="22"/>
        <v>29779.807392172832</v>
      </c>
      <c r="Z79" s="26">
        <f t="shared" si="23"/>
        <v>29013.031104821795</v>
      </c>
      <c r="AA79" s="10"/>
      <c r="AB79" s="24"/>
    </row>
    <row r="80" spans="1:28" x14ac:dyDescent="0.25">
      <c r="A80" s="10" t="s">
        <v>84</v>
      </c>
      <c r="B80" s="10" t="s">
        <v>93</v>
      </c>
      <c r="C80" s="10"/>
      <c r="D80" s="11" t="s">
        <v>13</v>
      </c>
      <c r="E80" s="13">
        <v>189</v>
      </c>
      <c r="F80" s="13">
        <v>60</v>
      </c>
      <c r="G80" s="13">
        <v>44</v>
      </c>
      <c r="H80" s="13">
        <v>56</v>
      </c>
      <c r="I80" s="13">
        <v>1</v>
      </c>
      <c r="J80" s="13">
        <f t="shared" si="25"/>
        <v>350</v>
      </c>
      <c r="K80" s="16">
        <v>0.5</v>
      </c>
      <c r="L80" s="17">
        <v>1</v>
      </c>
      <c r="M80" s="17">
        <v>2</v>
      </c>
      <c r="N80" s="17">
        <v>4</v>
      </c>
      <c r="O80" s="17">
        <v>5</v>
      </c>
      <c r="P80" s="7">
        <f t="shared" si="15"/>
        <v>94.5</v>
      </c>
      <c r="Q80" s="7">
        <f t="shared" si="16"/>
        <v>60</v>
      </c>
      <c r="R80" s="7">
        <f t="shared" si="17"/>
        <v>88</v>
      </c>
      <c r="S80" s="7">
        <f t="shared" si="18"/>
        <v>224</v>
      </c>
      <c r="T80" s="7">
        <f t="shared" si="19"/>
        <v>5</v>
      </c>
      <c r="U80" s="7">
        <f t="shared" si="20"/>
        <v>471.5</v>
      </c>
      <c r="V80" s="21">
        <f t="shared" si="21"/>
        <v>4.2907909524827889E-3</v>
      </c>
      <c r="W80" s="23">
        <v>100689194</v>
      </c>
      <c r="X80" s="23">
        <v>98096629</v>
      </c>
      <c r="Y80" s="26">
        <f t="shared" si="22"/>
        <v>432036.2826279843</v>
      </c>
      <c r="Z80" s="26">
        <f t="shared" si="23"/>
        <v>420912.12818226079</v>
      </c>
      <c r="AA80" s="10"/>
      <c r="AB80" s="24">
        <f t="shared" si="26"/>
        <v>420912.12818226079</v>
      </c>
    </row>
    <row r="81" spans="1:28" x14ac:dyDescent="0.25">
      <c r="A81" s="10" t="s">
        <v>84</v>
      </c>
      <c r="B81" s="10" t="s">
        <v>94</v>
      </c>
      <c r="C81" s="10"/>
      <c r="D81" s="11" t="s">
        <v>13</v>
      </c>
      <c r="E81" s="13">
        <v>1602</v>
      </c>
      <c r="F81" s="13">
        <v>742</v>
      </c>
      <c r="G81" s="13">
        <v>671</v>
      </c>
      <c r="H81" s="13">
        <v>442</v>
      </c>
      <c r="I81" s="13">
        <v>99</v>
      </c>
      <c r="J81" s="13">
        <f t="shared" si="25"/>
        <v>3556</v>
      </c>
      <c r="K81" s="16">
        <v>0.5</v>
      </c>
      <c r="L81" s="17">
        <v>1</v>
      </c>
      <c r="M81" s="17">
        <v>2</v>
      </c>
      <c r="N81" s="17">
        <v>4</v>
      </c>
      <c r="O81" s="17">
        <v>5</v>
      </c>
      <c r="P81" s="7">
        <f t="shared" si="15"/>
        <v>801</v>
      </c>
      <c r="Q81" s="7">
        <f t="shared" si="16"/>
        <v>742</v>
      </c>
      <c r="R81" s="7">
        <f t="shared" si="17"/>
        <v>1342</v>
      </c>
      <c r="S81" s="7">
        <f t="shared" si="18"/>
        <v>1768</v>
      </c>
      <c r="T81" s="7">
        <f t="shared" si="19"/>
        <v>495</v>
      </c>
      <c r="U81" s="7">
        <f t="shared" si="20"/>
        <v>5148</v>
      </c>
      <c r="V81" s="21">
        <f t="shared" si="21"/>
        <v>4.6848338967935096E-2</v>
      </c>
      <c r="W81" s="23">
        <v>100689194</v>
      </c>
      <c r="X81" s="23">
        <v>98096629</v>
      </c>
      <c r="Y81" s="26">
        <f t="shared" si="22"/>
        <v>4717121.4909201767</v>
      </c>
      <c r="Z81" s="26">
        <f t="shared" si="23"/>
        <v>4595664.1270037722</v>
      </c>
      <c r="AA81" s="24">
        <f>SUM(Y72:Y85)</f>
        <v>6743064.6953538423</v>
      </c>
      <c r="AB81" s="24">
        <f>SUM(Z72,Z74,Z76,Z77,Z78,Z79,Z81,Z82,Z83,Z84)</f>
        <v>4921502.7840271555</v>
      </c>
    </row>
    <row r="82" spans="1:28" x14ac:dyDescent="0.25">
      <c r="A82" s="10" t="s">
        <v>84</v>
      </c>
      <c r="B82" s="10" t="s">
        <v>44</v>
      </c>
      <c r="C82" s="10"/>
      <c r="D82" s="11" t="s">
        <v>13</v>
      </c>
      <c r="E82" s="13">
        <v>0</v>
      </c>
      <c r="F82" s="13">
        <v>1</v>
      </c>
      <c r="G82" s="13">
        <v>0</v>
      </c>
      <c r="H82" s="13">
        <v>0</v>
      </c>
      <c r="I82" s="13">
        <v>0</v>
      </c>
      <c r="J82" s="13">
        <f t="shared" si="25"/>
        <v>1</v>
      </c>
      <c r="K82" s="16">
        <v>0.5</v>
      </c>
      <c r="L82" s="17">
        <v>1</v>
      </c>
      <c r="M82" s="17">
        <v>2</v>
      </c>
      <c r="N82" s="17">
        <v>4</v>
      </c>
      <c r="O82" s="17">
        <v>5</v>
      </c>
      <c r="P82" s="7">
        <f t="shared" si="15"/>
        <v>0</v>
      </c>
      <c r="Q82" s="7">
        <f t="shared" si="16"/>
        <v>1</v>
      </c>
      <c r="R82" s="7">
        <f t="shared" si="17"/>
        <v>0</v>
      </c>
      <c r="S82" s="7">
        <f t="shared" si="18"/>
        <v>0</v>
      </c>
      <c r="T82" s="7">
        <f t="shared" si="19"/>
        <v>0</v>
      </c>
      <c r="U82" s="7">
        <f t="shared" si="20"/>
        <v>1</v>
      </c>
      <c r="V82" s="21">
        <f t="shared" si="21"/>
        <v>9.1002989448203373E-6</v>
      </c>
      <c r="W82" s="23">
        <v>100689194</v>
      </c>
      <c r="X82" s="23">
        <v>98096629</v>
      </c>
      <c r="Y82" s="26">
        <f t="shared" si="22"/>
        <v>916.30176591301029</v>
      </c>
      <c r="Z82" s="26">
        <f t="shared" si="23"/>
        <v>892.70864937913211</v>
      </c>
      <c r="AA82" s="10"/>
      <c r="AB82" s="24"/>
    </row>
    <row r="83" spans="1:28" x14ac:dyDescent="0.25">
      <c r="A83" s="10" t="s">
        <v>84</v>
      </c>
      <c r="B83" s="10" t="s">
        <v>95</v>
      </c>
      <c r="C83" s="10"/>
      <c r="D83" s="11" t="s">
        <v>13</v>
      </c>
      <c r="E83" s="13">
        <v>9</v>
      </c>
      <c r="F83" s="13">
        <v>3</v>
      </c>
      <c r="G83" s="13">
        <v>5</v>
      </c>
      <c r="H83" s="13">
        <v>12</v>
      </c>
      <c r="I83" s="13">
        <v>3</v>
      </c>
      <c r="J83" s="13">
        <f t="shared" si="25"/>
        <v>32</v>
      </c>
      <c r="K83" s="16">
        <v>0.5</v>
      </c>
      <c r="L83" s="17">
        <v>1</v>
      </c>
      <c r="M83" s="17">
        <v>2</v>
      </c>
      <c r="N83" s="17">
        <v>4</v>
      </c>
      <c r="O83" s="17">
        <v>5</v>
      </c>
      <c r="P83" s="7">
        <f t="shared" si="15"/>
        <v>4.5</v>
      </c>
      <c r="Q83" s="7">
        <f t="shared" si="16"/>
        <v>3</v>
      </c>
      <c r="R83" s="7">
        <f t="shared" si="17"/>
        <v>10</v>
      </c>
      <c r="S83" s="7">
        <f t="shared" si="18"/>
        <v>48</v>
      </c>
      <c r="T83" s="7">
        <f t="shared" si="19"/>
        <v>15</v>
      </c>
      <c r="U83" s="7">
        <f t="shared" si="20"/>
        <v>80.5</v>
      </c>
      <c r="V83" s="21">
        <f t="shared" si="21"/>
        <v>7.3257406505803713E-4</v>
      </c>
      <c r="W83" s="23">
        <v>100689194</v>
      </c>
      <c r="X83" s="23">
        <v>98096629</v>
      </c>
      <c r="Y83" s="26">
        <f t="shared" si="22"/>
        <v>73762.292155997318</v>
      </c>
      <c r="Z83" s="26">
        <f t="shared" si="23"/>
        <v>71863.046275020126</v>
      </c>
      <c r="AA83" s="10"/>
      <c r="AB83" s="24"/>
    </row>
    <row r="84" spans="1:28" x14ac:dyDescent="0.25">
      <c r="A84" s="10" t="s">
        <v>84</v>
      </c>
      <c r="B84" s="10" t="s">
        <v>45</v>
      </c>
      <c r="C84" s="10"/>
      <c r="D84" s="11" t="s">
        <v>13</v>
      </c>
      <c r="E84" s="13">
        <v>4</v>
      </c>
      <c r="F84" s="13">
        <v>2</v>
      </c>
      <c r="G84" s="13">
        <v>2</v>
      </c>
      <c r="H84" s="13">
        <v>0</v>
      </c>
      <c r="I84" s="13">
        <v>0</v>
      </c>
      <c r="J84" s="13">
        <f t="shared" si="25"/>
        <v>8</v>
      </c>
      <c r="K84" s="16">
        <v>0.5</v>
      </c>
      <c r="L84" s="17">
        <v>1</v>
      </c>
      <c r="M84" s="17">
        <v>2</v>
      </c>
      <c r="N84" s="17">
        <v>4</v>
      </c>
      <c r="O84" s="17">
        <v>5</v>
      </c>
      <c r="P84" s="7">
        <f t="shared" si="15"/>
        <v>2</v>
      </c>
      <c r="Q84" s="7">
        <f t="shared" si="16"/>
        <v>2</v>
      </c>
      <c r="R84" s="7">
        <f t="shared" si="17"/>
        <v>4</v>
      </c>
      <c r="S84" s="7">
        <f t="shared" si="18"/>
        <v>0</v>
      </c>
      <c r="T84" s="7">
        <f t="shared" si="19"/>
        <v>0</v>
      </c>
      <c r="U84" s="7">
        <f t="shared" si="20"/>
        <v>8</v>
      </c>
      <c r="V84" s="21">
        <f t="shared" si="21"/>
        <v>7.2802391558562699E-5</v>
      </c>
      <c r="W84" s="23">
        <v>100689194</v>
      </c>
      <c r="X84" s="23">
        <v>98096629</v>
      </c>
      <c r="Y84" s="26">
        <f t="shared" si="22"/>
        <v>7330.4141273040823</v>
      </c>
      <c r="Z84" s="26">
        <f t="shared" si="23"/>
        <v>7141.6691950330569</v>
      </c>
      <c r="AA84" s="10"/>
      <c r="AB84" s="24"/>
    </row>
    <row r="85" spans="1:28" x14ac:dyDescent="0.25">
      <c r="A85" s="10" t="s">
        <v>84</v>
      </c>
      <c r="B85" s="10" t="s">
        <v>96</v>
      </c>
      <c r="C85" s="10"/>
      <c r="D85" s="11" t="s">
        <v>13</v>
      </c>
      <c r="E85" s="13">
        <v>14</v>
      </c>
      <c r="F85" s="13">
        <v>16</v>
      </c>
      <c r="G85" s="13">
        <v>24</v>
      </c>
      <c r="H85" s="13">
        <v>52</v>
      </c>
      <c r="I85" s="13">
        <v>35</v>
      </c>
      <c r="J85" s="13">
        <f t="shared" si="25"/>
        <v>141</v>
      </c>
      <c r="K85" s="16">
        <v>0.5</v>
      </c>
      <c r="L85" s="17">
        <v>1</v>
      </c>
      <c r="M85" s="17">
        <v>2</v>
      </c>
      <c r="N85" s="17">
        <v>4</v>
      </c>
      <c r="O85" s="17">
        <v>5</v>
      </c>
      <c r="P85" s="7">
        <f t="shared" si="15"/>
        <v>7</v>
      </c>
      <c r="Q85" s="7">
        <f t="shared" si="16"/>
        <v>16</v>
      </c>
      <c r="R85" s="7">
        <f t="shared" si="17"/>
        <v>48</v>
      </c>
      <c r="S85" s="7">
        <f t="shared" si="18"/>
        <v>208</v>
      </c>
      <c r="T85" s="7">
        <f t="shared" si="19"/>
        <v>175</v>
      </c>
      <c r="U85" s="7">
        <f t="shared" si="20"/>
        <v>454</v>
      </c>
      <c r="V85" s="21">
        <f t="shared" si="21"/>
        <v>4.1315357209484333E-3</v>
      </c>
      <c r="W85" s="23">
        <v>100689194</v>
      </c>
      <c r="X85" s="23">
        <v>98096629</v>
      </c>
      <c r="Y85" s="26">
        <f t="shared" si="22"/>
        <v>416001.00172450667</v>
      </c>
      <c r="Z85" s="26">
        <f t="shared" si="23"/>
        <v>405289.72681812599</v>
      </c>
      <c r="AA85" s="10"/>
      <c r="AB85" s="24">
        <f t="shared" si="26"/>
        <v>405289.72681812599</v>
      </c>
    </row>
    <row r="86" spans="1:28" x14ac:dyDescent="0.25">
      <c r="A86" s="10" t="s">
        <v>97</v>
      </c>
      <c r="B86" s="10" t="s">
        <v>98</v>
      </c>
      <c r="C86" s="10">
        <v>77414</v>
      </c>
      <c r="D86" s="11" t="s">
        <v>13</v>
      </c>
      <c r="E86" s="13">
        <v>429</v>
      </c>
      <c r="F86" s="13">
        <v>39</v>
      </c>
      <c r="G86" s="13">
        <v>18</v>
      </c>
      <c r="H86" s="13">
        <v>8</v>
      </c>
      <c r="I86" s="13">
        <v>0</v>
      </c>
      <c r="J86" s="13">
        <f t="shared" si="25"/>
        <v>494</v>
      </c>
      <c r="K86" s="16">
        <v>0.5</v>
      </c>
      <c r="L86" s="17">
        <v>1</v>
      </c>
      <c r="M86" s="17">
        <v>2</v>
      </c>
      <c r="N86" s="17">
        <v>4</v>
      </c>
      <c r="O86" s="17">
        <v>5</v>
      </c>
      <c r="P86" s="7">
        <f t="shared" si="15"/>
        <v>214.5</v>
      </c>
      <c r="Q86" s="7">
        <f t="shared" si="16"/>
        <v>39</v>
      </c>
      <c r="R86" s="7">
        <f t="shared" si="17"/>
        <v>36</v>
      </c>
      <c r="S86" s="7">
        <f t="shared" si="18"/>
        <v>32</v>
      </c>
      <c r="T86" s="7">
        <f t="shared" si="19"/>
        <v>0</v>
      </c>
      <c r="U86" s="7">
        <f t="shared" si="20"/>
        <v>321.5</v>
      </c>
      <c r="V86" s="21">
        <f t="shared" si="21"/>
        <v>2.9257461107597385E-3</v>
      </c>
      <c r="W86" s="23">
        <v>100689194</v>
      </c>
      <c r="X86" s="23">
        <v>98096629</v>
      </c>
      <c r="Y86" s="26">
        <f t="shared" si="22"/>
        <v>294591.01774103282</v>
      </c>
      <c r="Z86" s="26">
        <f t="shared" si="23"/>
        <v>287005.83077539096</v>
      </c>
      <c r="AA86" s="10"/>
      <c r="AB86" s="24">
        <f>Z86</f>
        <v>287005.83077539096</v>
      </c>
    </row>
    <row r="87" spans="1:28" x14ac:dyDescent="0.25">
      <c r="A87" s="10" t="s">
        <v>97</v>
      </c>
      <c r="B87" s="10" t="s">
        <v>99</v>
      </c>
      <c r="C87" s="10">
        <v>77414</v>
      </c>
      <c r="D87" s="11" t="s">
        <v>13</v>
      </c>
      <c r="E87" s="13">
        <v>279</v>
      </c>
      <c r="F87" s="13">
        <v>42</v>
      </c>
      <c r="G87" s="13">
        <v>43</v>
      </c>
      <c r="H87" s="13">
        <v>25</v>
      </c>
      <c r="I87" s="13">
        <v>4</v>
      </c>
      <c r="J87" s="13">
        <f t="shared" si="25"/>
        <v>393</v>
      </c>
      <c r="K87" s="16">
        <v>0.5</v>
      </c>
      <c r="L87" s="17">
        <v>1</v>
      </c>
      <c r="M87" s="17">
        <v>2</v>
      </c>
      <c r="N87" s="17">
        <v>4</v>
      </c>
      <c r="O87" s="17">
        <v>5</v>
      </c>
      <c r="P87" s="7">
        <f t="shared" si="15"/>
        <v>139.5</v>
      </c>
      <c r="Q87" s="7">
        <f t="shared" si="16"/>
        <v>42</v>
      </c>
      <c r="R87" s="7">
        <f t="shared" si="17"/>
        <v>86</v>
      </c>
      <c r="S87" s="7">
        <f t="shared" si="18"/>
        <v>100</v>
      </c>
      <c r="T87" s="7">
        <f t="shared" si="19"/>
        <v>20</v>
      </c>
      <c r="U87" s="7">
        <f t="shared" si="20"/>
        <v>387.5</v>
      </c>
      <c r="V87" s="21">
        <f t="shared" si="21"/>
        <v>3.5263658411178807E-3</v>
      </c>
      <c r="W87" s="23">
        <v>100689194</v>
      </c>
      <c r="X87" s="23">
        <v>98096629</v>
      </c>
      <c r="Y87" s="26">
        <f t="shared" si="22"/>
        <v>355066.93429129146</v>
      </c>
      <c r="Z87" s="26">
        <f t="shared" si="23"/>
        <v>345924.6016344137</v>
      </c>
      <c r="AA87" s="24">
        <f>SUM(Y86:Y87)</f>
        <v>649657.95203232428</v>
      </c>
      <c r="AB87" s="24">
        <f>Z87</f>
        <v>345924.6016344137</v>
      </c>
    </row>
    <row r="88" spans="1:28" x14ac:dyDescent="0.25">
      <c r="A88" s="10" t="s">
        <v>100</v>
      </c>
      <c r="B88" s="10" t="s">
        <v>86</v>
      </c>
      <c r="C88" s="10"/>
      <c r="D88" s="11" t="s">
        <v>13</v>
      </c>
      <c r="E88" s="13">
        <v>1</v>
      </c>
      <c r="F88" s="13">
        <v>0</v>
      </c>
      <c r="G88" s="13">
        <v>0</v>
      </c>
      <c r="H88" s="13">
        <v>0</v>
      </c>
      <c r="I88" s="13">
        <v>0</v>
      </c>
      <c r="J88" s="13">
        <f t="shared" si="25"/>
        <v>1</v>
      </c>
      <c r="K88" s="16">
        <v>0.5</v>
      </c>
      <c r="L88" s="17">
        <v>1</v>
      </c>
      <c r="M88" s="17">
        <v>2</v>
      </c>
      <c r="N88" s="17">
        <v>4</v>
      </c>
      <c r="O88" s="17">
        <v>5</v>
      </c>
      <c r="P88" s="7">
        <f t="shared" si="15"/>
        <v>0.5</v>
      </c>
      <c r="Q88" s="7">
        <f t="shared" si="16"/>
        <v>0</v>
      </c>
      <c r="R88" s="7">
        <f t="shared" si="17"/>
        <v>0</v>
      </c>
      <c r="S88" s="7">
        <f t="shared" si="18"/>
        <v>0</v>
      </c>
      <c r="T88" s="7">
        <f t="shared" si="19"/>
        <v>0</v>
      </c>
      <c r="U88" s="7">
        <f t="shared" si="20"/>
        <v>0.5</v>
      </c>
      <c r="V88" s="21">
        <f t="shared" si="21"/>
        <v>4.5501494724101687E-6</v>
      </c>
      <c r="W88" s="23">
        <v>100689194</v>
      </c>
      <c r="X88" s="23">
        <v>98096629</v>
      </c>
      <c r="Y88" s="26">
        <f t="shared" si="22"/>
        <v>458.15088295650514</v>
      </c>
      <c r="Z88" s="26">
        <f t="shared" si="23"/>
        <v>446.35432468956606</v>
      </c>
      <c r="AA88" s="10"/>
      <c r="AB88" s="24"/>
    </row>
    <row r="89" spans="1:28" x14ac:dyDescent="0.25">
      <c r="A89" s="10" t="s">
        <v>100</v>
      </c>
      <c r="B89" s="10" t="s">
        <v>101</v>
      </c>
      <c r="C89" s="10"/>
      <c r="D89" s="11" t="s">
        <v>13</v>
      </c>
      <c r="E89" s="13">
        <v>205</v>
      </c>
      <c r="F89" s="13">
        <v>50</v>
      </c>
      <c r="G89" s="13">
        <v>39</v>
      </c>
      <c r="H89" s="13">
        <v>22</v>
      </c>
      <c r="I89" s="13">
        <v>24</v>
      </c>
      <c r="J89" s="13">
        <f t="shared" si="25"/>
        <v>340</v>
      </c>
      <c r="K89" s="16">
        <v>0.5</v>
      </c>
      <c r="L89" s="17">
        <v>1</v>
      </c>
      <c r="M89" s="17">
        <v>2</v>
      </c>
      <c r="N89" s="17">
        <v>4</v>
      </c>
      <c r="O89" s="17">
        <v>5</v>
      </c>
      <c r="P89" s="7">
        <f t="shared" si="15"/>
        <v>102.5</v>
      </c>
      <c r="Q89" s="7">
        <f t="shared" si="16"/>
        <v>50</v>
      </c>
      <c r="R89" s="7">
        <f t="shared" si="17"/>
        <v>78</v>
      </c>
      <c r="S89" s="7">
        <f t="shared" si="18"/>
        <v>88</v>
      </c>
      <c r="T89" s="7">
        <f t="shared" si="19"/>
        <v>120</v>
      </c>
      <c r="U89" s="7">
        <f t="shared" si="20"/>
        <v>438.5</v>
      </c>
      <c r="V89" s="21">
        <f t="shared" si="21"/>
        <v>3.9904810873037178E-3</v>
      </c>
      <c r="W89" s="23">
        <v>100689194</v>
      </c>
      <c r="X89" s="23">
        <v>98096629</v>
      </c>
      <c r="Y89" s="26">
        <f t="shared" si="22"/>
        <v>401798.32435285498</v>
      </c>
      <c r="Z89" s="26">
        <f t="shared" si="23"/>
        <v>391452.74275274941</v>
      </c>
      <c r="AA89" s="10"/>
      <c r="AB89" s="24">
        <f t="shared" ref="AB89:AB103" si="27">Z89</f>
        <v>391452.74275274941</v>
      </c>
    </row>
    <row r="90" spans="1:28" x14ac:dyDescent="0.25">
      <c r="A90" s="10" t="s">
        <v>100</v>
      </c>
      <c r="B90" s="10" t="s">
        <v>102</v>
      </c>
      <c r="C90" s="10"/>
      <c r="D90" s="11" t="s">
        <v>13</v>
      </c>
      <c r="E90" s="13">
        <v>8</v>
      </c>
      <c r="F90" s="13">
        <v>1</v>
      </c>
      <c r="G90" s="13">
        <v>3</v>
      </c>
      <c r="H90" s="13">
        <v>1</v>
      </c>
      <c r="I90" s="13">
        <v>0</v>
      </c>
      <c r="J90" s="13">
        <f t="shared" si="25"/>
        <v>13</v>
      </c>
      <c r="K90" s="16">
        <v>0.5</v>
      </c>
      <c r="L90" s="17">
        <v>1</v>
      </c>
      <c r="M90" s="17">
        <v>2</v>
      </c>
      <c r="N90" s="17">
        <v>4</v>
      </c>
      <c r="O90" s="17">
        <v>5</v>
      </c>
      <c r="P90" s="7">
        <f t="shared" si="15"/>
        <v>4</v>
      </c>
      <c r="Q90" s="7">
        <f t="shared" si="16"/>
        <v>1</v>
      </c>
      <c r="R90" s="7">
        <f t="shared" si="17"/>
        <v>6</v>
      </c>
      <c r="S90" s="7">
        <f t="shared" si="18"/>
        <v>4</v>
      </c>
      <c r="T90" s="7">
        <f t="shared" si="19"/>
        <v>0</v>
      </c>
      <c r="U90" s="7">
        <f t="shared" si="20"/>
        <v>15</v>
      </c>
      <c r="V90" s="21">
        <f t="shared" si="21"/>
        <v>1.3650448417230505E-4</v>
      </c>
      <c r="W90" s="23">
        <v>100689194</v>
      </c>
      <c r="X90" s="23">
        <v>98096629</v>
      </c>
      <c r="Y90" s="26">
        <f t="shared" si="22"/>
        <v>13744.526488695154</v>
      </c>
      <c r="Z90" s="26">
        <f t="shared" si="23"/>
        <v>13390.62974068698</v>
      </c>
      <c r="AA90" s="10"/>
      <c r="AB90" s="24"/>
    </row>
    <row r="91" spans="1:28" x14ac:dyDescent="0.25">
      <c r="A91" s="10" t="s">
        <v>100</v>
      </c>
      <c r="B91" s="10" t="s">
        <v>103</v>
      </c>
      <c r="C91" s="10"/>
      <c r="D91" s="11" t="s">
        <v>13</v>
      </c>
      <c r="E91" s="13">
        <v>10</v>
      </c>
      <c r="F91" s="13">
        <v>1</v>
      </c>
      <c r="G91" s="13">
        <v>1</v>
      </c>
      <c r="H91" s="13">
        <v>0</v>
      </c>
      <c r="I91" s="13">
        <v>0</v>
      </c>
      <c r="J91" s="13">
        <f t="shared" si="25"/>
        <v>12</v>
      </c>
      <c r="K91" s="16">
        <v>0.5</v>
      </c>
      <c r="L91" s="17">
        <v>1</v>
      </c>
      <c r="M91" s="17">
        <v>2</v>
      </c>
      <c r="N91" s="17">
        <v>4</v>
      </c>
      <c r="O91" s="17">
        <v>5</v>
      </c>
      <c r="P91" s="7">
        <f t="shared" si="15"/>
        <v>5</v>
      </c>
      <c r="Q91" s="7">
        <f t="shared" si="16"/>
        <v>1</v>
      </c>
      <c r="R91" s="7">
        <f t="shared" si="17"/>
        <v>2</v>
      </c>
      <c r="S91" s="7">
        <f t="shared" si="18"/>
        <v>0</v>
      </c>
      <c r="T91" s="7">
        <f t="shared" si="19"/>
        <v>0</v>
      </c>
      <c r="U91" s="7">
        <f t="shared" si="20"/>
        <v>8</v>
      </c>
      <c r="V91" s="21">
        <f t="shared" si="21"/>
        <v>7.2802391558562699E-5</v>
      </c>
      <c r="W91" s="23">
        <v>100689194</v>
      </c>
      <c r="X91" s="23">
        <v>98096629</v>
      </c>
      <c r="Y91" s="26">
        <f t="shared" si="22"/>
        <v>7330.4141273040823</v>
      </c>
      <c r="Z91" s="26">
        <f t="shared" si="23"/>
        <v>7141.6691950330569</v>
      </c>
      <c r="AA91" s="10"/>
      <c r="AB91" s="24"/>
    </row>
    <row r="92" spans="1:28" x14ac:dyDescent="0.25">
      <c r="A92" s="10" t="s">
        <v>100</v>
      </c>
      <c r="B92" s="10" t="s">
        <v>104</v>
      </c>
      <c r="C92" s="10"/>
      <c r="D92" s="11" t="s">
        <v>13</v>
      </c>
      <c r="E92" s="13">
        <v>6</v>
      </c>
      <c r="F92" s="13">
        <v>0</v>
      </c>
      <c r="G92" s="13">
        <v>0</v>
      </c>
      <c r="H92" s="13">
        <v>0</v>
      </c>
      <c r="I92" s="13">
        <v>0</v>
      </c>
      <c r="J92" s="13">
        <f t="shared" si="25"/>
        <v>6</v>
      </c>
      <c r="K92" s="16">
        <v>0.5</v>
      </c>
      <c r="L92" s="17">
        <v>1</v>
      </c>
      <c r="M92" s="17">
        <v>2</v>
      </c>
      <c r="N92" s="17">
        <v>4</v>
      </c>
      <c r="O92" s="17">
        <v>5</v>
      </c>
      <c r="P92" s="7">
        <f t="shared" si="15"/>
        <v>3</v>
      </c>
      <c r="Q92" s="7">
        <f t="shared" si="16"/>
        <v>0</v>
      </c>
      <c r="R92" s="7">
        <f t="shared" si="17"/>
        <v>0</v>
      </c>
      <c r="S92" s="7">
        <f t="shared" si="18"/>
        <v>0</v>
      </c>
      <c r="T92" s="7">
        <f t="shared" si="19"/>
        <v>0</v>
      </c>
      <c r="U92" s="7">
        <f t="shared" si="20"/>
        <v>3</v>
      </c>
      <c r="V92" s="21">
        <f t="shared" si="21"/>
        <v>2.7300896834461014E-5</v>
      </c>
      <c r="W92" s="23">
        <v>100689194</v>
      </c>
      <c r="X92" s="23">
        <v>98096629</v>
      </c>
      <c r="Y92" s="26">
        <f t="shared" si="22"/>
        <v>2748.9052977390311</v>
      </c>
      <c r="Z92" s="26">
        <f t="shared" si="23"/>
        <v>2678.1259481373963</v>
      </c>
      <c r="AA92" s="10"/>
      <c r="AB92" s="24"/>
    </row>
    <row r="93" spans="1:28" x14ac:dyDescent="0.25">
      <c r="A93" s="10" t="s">
        <v>100</v>
      </c>
      <c r="B93" s="10" t="s">
        <v>105</v>
      </c>
      <c r="C93" s="10"/>
      <c r="D93" s="11" t="s">
        <v>13</v>
      </c>
      <c r="E93" s="13">
        <v>2166</v>
      </c>
      <c r="F93" s="13">
        <v>722</v>
      </c>
      <c r="G93" s="13">
        <v>1143</v>
      </c>
      <c r="H93" s="13">
        <v>1292</v>
      </c>
      <c r="I93" s="13">
        <v>612</v>
      </c>
      <c r="J93" s="13">
        <f t="shared" si="25"/>
        <v>5935</v>
      </c>
      <c r="K93" s="16">
        <v>0.5</v>
      </c>
      <c r="L93" s="17">
        <v>1</v>
      </c>
      <c r="M93" s="17">
        <v>2</v>
      </c>
      <c r="N93" s="17">
        <v>4</v>
      </c>
      <c r="O93" s="17">
        <v>5</v>
      </c>
      <c r="P93" s="7">
        <f t="shared" si="15"/>
        <v>1083</v>
      </c>
      <c r="Q93" s="7">
        <f t="shared" si="16"/>
        <v>722</v>
      </c>
      <c r="R93" s="7">
        <f t="shared" si="17"/>
        <v>2286</v>
      </c>
      <c r="S93" s="7">
        <f t="shared" si="18"/>
        <v>5168</v>
      </c>
      <c r="T93" s="7">
        <f t="shared" si="19"/>
        <v>3060</v>
      </c>
      <c r="U93" s="7">
        <f t="shared" si="20"/>
        <v>12319</v>
      </c>
      <c r="V93" s="21">
        <f t="shared" si="21"/>
        <v>0.11210658270124174</v>
      </c>
      <c r="W93" s="23">
        <v>100689194</v>
      </c>
      <c r="X93" s="23">
        <v>98096629</v>
      </c>
      <c r="Y93" s="26">
        <f t="shared" si="22"/>
        <v>11287921.454282373</v>
      </c>
      <c r="Z93" s="26">
        <f t="shared" si="23"/>
        <v>10997277.85170153</v>
      </c>
      <c r="AA93" s="24">
        <f>SUM(Y88:Y103)</f>
        <v>12896489.204342661</v>
      </c>
      <c r="AB93" s="24">
        <f>SUM(Z88,Z90,Z91,Z92,Z93,Z94,Z95,Z97:Z98,Z99,Z100,Z101)</f>
        <v>11199922.715110593</v>
      </c>
    </row>
    <row r="94" spans="1:28" x14ac:dyDescent="0.25">
      <c r="A94" s="10" t="s">
        <v>100</v>
      </c>
      <c r="B94" s="10" t="s">
        <v>106</v>
      </c>
      <c r="C94" s="10"/>
      <c r="D94" s="11" t="s">
        <v>13</v>
      </c>
      <c r="E94" s="13">
        <v>10</v>
      </c>
      <c r="F94" s="13">
        <v>1</v>
      </c>
      <c r="G94" s="13">
        <v>2</v>
      </c>
      <c r="H94" s="13">
        <v>4</v>
      </c>
      <c r="I94" s="13">
        <v>2</v>
      </c>
      <c r="J94" s="13">
        <f t="shared" si="25"/>
        <v>19</v>
      </c>
      <c r="K94" s="16">
        <v>0.5</v>
      </c>
      <c r="L94" s="17">
        <v>1</v>
      </c>
      <c r="M94" s="17">
        <v>2</v>
      </c>
      <c r="N94" s="17">
        <v>4</v>
      </c>
      <c r="O94" s="17">
        <v>5</v>
      </c>
      <c r="P94" s="7">
        <f t="shared" si="15"/>
        <v>5</v>
      </c>
      <c r="Q94" s="7">
        <f t="shared" si="16"/>
        <v>1</v>
      </c>
      <c r="R94" s="7">
        <f t="shared" si="17"/>
        <v>4</v>
      </c>
      <c r="S94" s="7">
        <f t="shared" si="18"/>
        <v>16</v>
      </c>
      <c r="T94" s="7">
        <f t="shared" si="19"/>
        <v>10</v>
      </c>
      <c r="U94" s="7">
        <f t="shared" si="20"/>
        <v>36</v>
      </c>
      <c r="V94" s="21">
        <f t="shared" si="21"/>
        <v>3.2761076201353212E-4</v>
      </c>
      <c r="W94" s="23">
        <v>100689194</v>
      </c>
      <c r="X94" s="23">
        <v>98096629</v>
      </c>
      <c r="Y94" s="26">
        <f t="shared" si="22"/>
        <v>32986.863572868366</v>
      </c>
      <c r="Z94" s="26">
        <f t="shared" si="23"/>
        <v>32137.511377648752</v>
      </c>
      <c r="AA94" s="10"/>
      <c r="AB94" s="24"/>
    </row>
    <row r="95" spans="1:28" x14ac:dyDescent="0.25">
      <c r="A95" s="10" t="s">
        <v>100</v>
      </c>
      <c r="B95" s="10" t="s">
        <v>107</v>
      </c>
      <c r="C95" s="10"/>
      <c r="D95" s="11" t="s">
        <v>13</v>
      </c>
      <c r="E95" s="13">
        <v>3</v>
      </c>
      <c r="F95" s="13">
        <v>0</v>
      </c>
      <c r="G95" s="13">
        <v>2</v>
      </c>
      <c r="H95" s="13">
        <v>0</v>
      </c>
      <c r="I95" s="13">
        <v>0</v>
      </c>
      <c r="J95" s="13">
        <f t="shared" si="25"/>
        <v>5</v>
      </c>
      <c r="K95" s="16">
        <v>0.5</v>
      </c>
      <c r="L95" s="17">
        <v>1</v>
      </c>
      <c r="M95" s="17">
        <v>2</v>
      </c>
      <c r="N95" s="17">
        <v>4</v>
      </c>
      <c r="O95" s="17">
        <v>5</v>
      </c>
      <c r="P95" s="7">
        <f t="shared" si="15"/>
        <v>1.5</v>
      </c>
      <c r="Q95" s="7">
        <f t="shared" si="16"/>
        <v>0</v>
      </c>
      <c r="R95" s="7">
        <f t="shared" si="17"/>
        <v>4</v>
      </c>
      <c r="S95" s="7">
        <f t="shared" si="18"/>
        <v>0</v>
      </c>
      <c r="T95" s="7">
        <f t="shared" si="19"/>
        <v>0</v>
      </c>
      <c r="U95" s="7">
        <f t="shared" si="20"/>
        <v>5.5</v>
      </c>
      <c r="V95" s="21">
        <f t="shared" si="21"/>
        <v>5.0051644196511855E-5</v>
      </c>
      <c r="W95" s="23">
        <v>100689194</v>
      </c>
      <c r="X95" s="23">
        <v>98096629</v>
      </c>
      <c r="Y95" s="26">
        <f t="shared" si="22"/>
        <v>5039.6597125215567</v>
      </c>
      <c r="Z95" s="26">
        <f t="shared" si="23"/>
        <v>4909.8975715852266</v>
      </c>
      <c r="AA95" s="10"/>
      <c r="AB95" s="24"/>
    </row>
    <row r="96" spans="1:28" x14ac:dyDescent="0.25">
      <c r="A96" s="10" t="s">
        <v>100</v>
      </c>
      <c r="B96" s="10" t="s">
        <v>108</v>
      </c>
      <c r="C96" s="10"/>
      <c r="D96" s="11" t="s">
        <v>13</v>
      </c>
      <c r="E96" s="13">
        <v>30</v>
      </c>
      <c r="F96" s="13">
        <v>16</v>
      </c>
      <c r="G96" s="13">
        <v>48</v>
      </c>
      <c r="H96" s="13">
        <v>62</v>
      </c>
      <c r="I96" s="13">
        <v>31</v>
      </c>
      <c r="J96" s="13">
        <f t="shared" si="25"/>
        <v>187</v>
      </c>
      <c r="K96" s="16">
        <v>0.5</v>
      </c>
      <c r="L96" s="17">
        <v>1</v>
      </c>
      <c r="M96" s="17">
        <v>2</v>
      </c>
      <c r="N96" s="17">
        <v>4</v>
      </c>
      <c r="O96" s="17">
        <v>5</v>
      </c>
      <c r="P96" s="7">
        <f t="shared" si="15"/>
        <v>15</v>
      </c>
      <c r="Q96" s="7">
        <f t="shared" si="16"/>
        <v>16</v>
      </c>
      <c r="R96" s="7">
        <f t="shared" si="17"/>
        <v>96</v>
      </c>
      <c r="S96" s="7">
        <f t="shared" si="18"/>
        <v>248</v>
      </c>
      <c r="T96" s="7">
        <f t="shared" si="19"/>
        <v>155</v>
      </c>
      <c r="U96" s="7">
        <f t="shared" si="20"/>
        <v>530</v>
      </c>
      <c r="V96" s="21">
        <f t="shared" si="21"/>
        <v>4.8231584407547792E-3</v>
      </c>
      <c r="W96" s="23">
        <v>100689194</v>
      </c>
      <c r="X96" s="23">
        <v>98096629</v>
      </c>
      <c r="Y96" s="26">
        <f t="shared" si="22"/>
        <v>485639.93593389547</v>
      </c>
      <c r="Z96" s="26">
        <f t="shared" si="23"/>
        <v>473135.58417094004</v>
      </c>
      <c r="AA96" s="10"/>
      <c r="AB96" s="24">
        <f t="shared" si="27"/>
        <v>473135.58417094004</v>
      </c>
    </row>
    <row r="97" spans="1:28" x14ac:dyDescent="0.25">
      <c r="A97" s="10" t="s">
        <v>100</v>
      </c>
      <c r="B97" s="10" t="s">
        <v>109</v>
      </c>
      <c r="C97" s="10"/>
      <c r="D97" s="11" t="s">
        <v>13</v>
      </c>
      <c r="E97" s="13">
        <v>5</v>
      </c>
      <c r="F97" s="13">
        <v>3</v>
      </c>
      <c r="G97" s="13">
        <v>1</v>
      </c>
      <c r="H97" s="13">
        <v>2</v>
      </c>
      <c r="I97" s="13">
        <v>3</v>
      </c>
      <c r="J97" s="13">
        <f t="shared" si="25"/>
        <v>14</v>
      </c>
      <c r="K97" s="16">
        <v>0.5</v>
      </c>
      <c r="L97" s="17">
        <v>1</v>
      </c>
      <c r="M97" s="17">
        <v>2</v>
      </c>
      <c r="N97" s="17">
        <v>4</v>
      </c>
      <c r="O97" s="17">
        <v>5</v>
      </c>
      <c r="P97" s="7">
        <f t="shared" si="15"/>
        <v>2.5</v>
      </c>
      <c r="Q97" s="7">
        <f t="shared" si="16"/>
        <v>3</v>
      </c>
      <c r="R97" s="7">
        <f t="shared" si="17"/>
        <v>2</v>
      </c>
      <c r="S97" s="7">
        <f t="shared" si="18"/>
        <v>8</v>
      </c>
      <c r="T97" s="7">
        <f t="shared" si="19"/>
        <v>15</v>
      </c>
      <c r="U97" s="7">
        <f t="shared" si="20"/>
        <v>30.5</v>
      </c>
      <c r="V97" s="21">
        <f t="shared" si="21"/>
        <v>2.7755911781702028E-4</v>
      </c>
      <c r="W97" s="23">
        <v>100689194</v>
      </c>
      <c r="X97" s="23">
        <v>98096629</v>
      </c>
      <c r="Y97" s="26">
        <f t="shared" si="22"/>
        <v>27947.20386034681</v>
      </c>
      <c r="Z97" s="26">
        <f t="shared" si="23"/>
        <v>27227.613806063528</v>
      </c>
      <c r="AA97" s="10"/>
      <c r="AB97" s="24"/>
    </row>
    <row r="98" spans="1:28" x14ac:dyDescent="0.25">
      <c r="A98" s="10" t="s">
        <v>100</v>
      </c>
      <c r="B98" s="10" t="s">
        <v>110</v>
      </c>
      <c r="C98" s="10"/>
      <c r="D98" s="11" t="s">
        <v>13</v>
      </c>
      <c r="E98" s="13">
        <v>2</v>
      </c>
      <c r="F98" s="13">
        <v>0</v>
      </c>
      <c r="G98" s="13">
        <v>0</v>
      </c>
      <c r="H98" s="13">
        <v>0</v>
      </c>
      <c r="I98" s="13">
        <v>0</v>
      </c>
      <c r="J98" s="13">
        <f t="shared" si="25"/>
        <v>2</v>
      </c>
      <c r="K98" s="16">
        <v>0.5</v>
      </c>
      <c r="L98" s="17">
        <v>1</v>
      </c>
      <c r="M98" s="17">
        <v>2</v>
      </c>
      <c r="N98" s="17">
        <v>4</v>
      </c>
      <c r="O98" s="17">
        <v>5</v>
      </c>
      <c r="P98" s="7">
        <f t="shared" si="15"/>
        <v>1</v>
      </c>
      <c r="Q98" s="7">
        <f t="shared" si="16"/>
        <v>0</v>
      </c>
      <c r="R98" s="7">
        <f t="shared" si="17"/>
        <v>0</v>
      </c>
      <c r="S98" s="7">
        <f t="shared" si="18"/>
        <v>0</v>
      </c>
      <c r="T98" s="7">
        <f t="shared" si="19"/>
        <v>0</v>
      </c>
      <c r="U98" s="7">
        <f t="shared" si="20"/>
        <v>1</v>
      </c>
      <c r="V98" s="21">
        <f t="shared" si="21"/>
        <v>9.1002989448203373E-6</v>
      </c>
      <c r="W98" s="23">
        <v>100689194</v>
      </c>
      <c r="X98" s="23">
        <v>98096629</v>
      </c>
      <c r="Y98" s="26">
        <f t="shared" si="22"/>
        <v>916.30176591301029</v>
      </c>
      <c r="Z98" s="26">
        <f t="shared" si="23"/>
        <v>892.70864937913211</v>
      </c>
      <c r="AA98" s="10"/>
      <c r="AB98" s="24"/>
    </row>
    <row r="99" spans="1:28" x14ac:dyDescent="0.25">
      <c r="A99" s="10" t="s">
        <v>100</v>
      </c>
      <c r="B99" s="10" t="s">
        <v>111</v>
      </c>
      <c r="C99" s="10"/>
      <c r="D99" s="11" t="s">
        <v>13</v>
      </c>
      <c r="E99" s="13">
        <v>25</v>
      </c>
      <c r="F99" s="13">
        <v>7</v>
      </c>
      <c r="G99" s="13">
        <v>8</v>
      </c>
      <c r="H99" s="13">
        <v>6</v>
      </c>
      <c r="I99" s="13">
        <v>3</v>
      </c>
      <c r="J99" s="13">
        <f t="shared" si="25"/>
        <v>49</v>
      </c>
      <c r="K99" s="16">
        <v>0.5</v>
      </c>
      <c r="L99" s="17">
        <v>1</v>
      </c>
      <c r="M99" s="17">
        <v>2</v>
      </c>
      <c r="N99" s="17">
        <v>4</v>
      </c>
      <c r="O99" s="17">
        <v>5</v>
      </c>
      <c r="P99" s="7">
        <f t="shared" si="15"/>
        <v>12.5</v>
      </c>
      <c r="Q99" s="7">
        <f t="shared" si="16"/>
        <v>7</v>
      </c>
      <c r="R99" s="7">
        <f t="shared" si="17"/>
        <v>16</v>
      </c>
      <c r="S99" s="7">
        <f t="shared" si="18"/>
        <v>24</v>
      </c>
      <c r="T99" s="7">
        <f t="shared" si="19"/>
        <v>15</v>
      </c>
      <c r="U99" s="7">
        <f t="shared" si="20"/>
        <v>74.5</v>
      </c>
      <c r="V99" s="21">
        <f t="shared" si="21"/>
        <v>6.7797227138911517E-4</v>
      </c>
      <c r="W99" s="23">
        <v>100689194</v>
      </c>
      <c r="X99" s="23">
        <v>98096629</v>
      </c>
      <c r="Y99" s="26">
        <f t="shared" si="22"/>
        <v>68264.481560519271</v>
      </c>
      <c r="Z99" s="26">
        <f t="shared" si="23"/>
        <v>66506.794378745341</v>
      </c>
      <c r="AA99" s="10"/>
      <c r="AB99" s="24"/>
    </row>
    <row r="100" spans="1:28" x14ac:dyDescent="0.25">
      <c r="A100" s="10" t="s">
        <v>100</v>
      </c>
      <c r="B100" s="10" t="s">
        <v>112</v>
      </c>
      <c r="C100" s="10"/>
      <c r="D100" s="11" t="s">
        <v>13</v>
      </c>
      <c r="E100" s="13">
        <v>1</v>
      </c>
      <c r="F100" s="13">
        <v>0</v>
      </c>
      <c r="G100" s="13">
        <v>2</v>
      </c>
      <c r="H100" s="13">
        <v>0</v>
      </c>
      <c r="I100" s="13">
        <v>2</v>
      </c>
      <c r="J100" s="13">
        <f t="shared" si="25"/>
        <v>5</v>
      </c>
      <c r="K100" s="16">
        <v>0.5</v>
      </c>
      <c r="L100" s="17">
        <v>1</v>
      </c>
      <c r="M100" s="17">
        <v>2</v>
      </c>
      <c r="N100" s="17">
        <v>4</v>
      </c>
      <c r="O100" s="17">
        <v>5</v>
      </c>
      <c r="P100" s="7">
        <f t="shared" si="15"/>
        <v>0.5</v>
      </c>
      <c r="Q100" s="7">
        <f t="shared" si="16"/>
        <v>0</v>
      </c>
      <c r="R100" s="7">
        <f t="shared" si="17"/>
        <v>4</v>
      </c>
      <c r="S100" s="7">
        <f t="shared" si="18"/>
        <v>0</v>
      </c>
      <c r="T100" s="7">
        <f t="shared" si="19"/>
        <v>10</v>
      </c>
      <c r="U100" s="7">
        <f t="shared" si="20"/>
        <v>14.5</v>
      </c>
      <c r="V100" s="21">
        <f t="shared" si="21"/>
        <v>1.3195433469989488E-4</v>
      </c>
      <c r="W100" s="23">
        <v>100689194</v>
      </c>
      <c r="X100" s="23">
        <v>98096629</v>
      </c>
      <c r="Y100" s="26">
        <f t="shared" si="22"/>
        <v>13286.375605738647</v>
      </c>
      <c r="Z100" s="26">
        <f t="shared" si="23"/>
        <v>12944.275415997414</v>
      </c>
      <c r="AA100" s="10"/>
      <c r="AB100" s="24"/>
    </row>
    <row r="101" spans="1:28" x14ac:dyDescent="0.25">
      <c r="A101" s="10" t="s">
        <v>100</v>
      </c>
      <c r="B101" s="10" t="s">
        <v>113</v>
      </c>
      <c r="C101" s="10"/>
      <c r="D101" s="11" t="s">
        <v>13</v>
      </c>
      <c r="E101" s="13">
        <v>49</v>
      </c>
      <c r="F101" s="13">
        <v>4</v>
      </c>
      <c r="G101" s="13">
        <v>1</v>
      </c>
      <c r="H101" s="13">
        <v>2</v>
      </c>
      <c r="I101" s="13">
        <v>0</v>
      </c>
      <c r="J101" s="13">
        <f t="shared" si="25"/>
        <v>56</v>
      </c>
      <c r="K101" s="16">
        <v>0.5</v>
      </c>
      <c r="L101" s="17">
        <v>1</v>
      </c>
      <c r="M101" s="17">
        <v>2</v>
      </c>
      <c r="N101" s="17">
        <v>4</v>
      </c>
      <c r="O101" s="17">
        <v>5</v>
      </c>
      <c r="P101" s="7">
        <f t="shared" si="15"/>
        <v>24.5</v>
      </c>
      <c r="Q101" s="7">
        <f t="shared" si="16"/>
        <v>4</v>
      </c>
      <c r="R101" s="7">
        <f t="shared" si="17"/>
        <v>2</v>
      </c>
      <c r="S101" s="7">
        <f t="shared" si="18"/>
        <v>8</v>
      </c>
      <c r="T101" s="7">
        <f t="shared" si="19"/>
        <v>0</v>
      </c>
      <c r="U101" s="7">
        <f t="shared" si="20"/>
        <v>38.5</v>
      </c>
      <c r="V101" s="21">
        <f t="shared" si="21"/>
        <v>3.5036150937558299E-4</v>
      </c>
      <c r="W101" s="23">
        <v>100689194</v>
      </c>
      <c r="X101" s="23">
        <v>98096629</v>
      </c>
      <c r="Y101" s="26">
        <f t="shared" si="22"/>
        <v>35277.617987650898</v>
      </c>
      <c r="Z101" s="26">
        <f t="shared" si="23"/>
        <v>34369.283001096584</v>
      </c>
      <c r="AA101" s="10"/>
      <c r="AB101" s="24"/>
    </row>
    <row r="102" spans="1:28" x14ac:dyDescent="0.25">
      <c r="A102" s="10" t="s">
        <v>100</v>
      </c>
      <c r="B102" s="10" t="s">
        <v>114</v>
      </c>
      <c r="C102" s="10"/>
      <c r="D102" s="11" t="s">
        <v>13</v>
      </c>
      <c r="E102" s="13">
        <v>16</v>
      </c>
      <c r="F102" s="13">
        <v>11</v>
      </c>
      <c r="G102" s="13">
        <v>7</v>
      </c>
      <c r="H102" s="13">
        <v>33</v>
      </c>
      <c r="I102" s="13">
        <v>23</v>
      </c>
      <c r="J102" s="13">
        <f t="shared" si="25"/>
        <v>90</v>
      </c>
      <c r="K102" s="16">
        <v>0.5</v>
      </c>
      <c r="L102" s="17">
        <v>1</v>
      </c>
      <c r="M102" s="17">
        <v>2</v>
      </c>
      <c r="N102" s="17">
        <v>4</v>
      </c>
      <c r="O102" s="17">
        <v>5</v>
      </c>
      <c r="P102" s="7">
        <f t="shared" si="15"/>
        <v>8</v>
      </c>
      <c r="Q102" s="7">
        <f t="shared" si="16"/>
        <v>11</v>
      </c>
      <c r="R102" s="7">
        <f t="shared" si="17"/>
        <v>14</v>
      </c>
      <c r="S102" s="7">
        <f t="shared" si="18"/>
        <v>132</v>
      </c>
      <c r="T102" s="7">
        <f t="shared" si="19"/>
        <v>115</v>
      </c>
      <c r="U102" s="7">
        <f t="shared" si="20"/>
        <v>280</v>
      </c>
      <c r="V102" s="21">
        <f t="shared" si="21"/>
        <v>2.5480837045496947E-3</v>
      </c>
      <c r="W102" s="23">
        <v>100689194</v>
      </c>
      <c r="X102" s="23">
        <v>98096629</v>
      </c>
      <c r="Y102" s="26">
        <f t="shared" si="22"/>
        <v>256564.49445564288</v>
      </c>
      <c r="Z102" s="26">
        <f t="shared" si="23"/>
        <v>249958.42182615702</v>
      </c>
      <c r="AA102" s="10"/>
      <c r="AB102" s="24">
        <f t="shared" si="27"/>
        <v>249958.42182615702</v>
      </c>
    </row>
    <row r="103" spans="1:28" x14ac:dyDescent="0.25">
      <c r="A103" s="10" t="s">
        <v>100</v>
      </c>
      <c r="B103" s="10" t="s">
        <v>115</v>
      </c>
      <c r="C103" s="10"/>
      <c r="D103" s="11" t="s">
        <v>13</v>
      </c>
      <c r="E103" s="13">
        <v>0</v>
      </c>
      <c r="F103" s="13">
        <v>4</v>
      </c>
      <c r="G103" s="13">
        <v>2</v>
      </c>
      <c r="H103" s="13">
        <v>43</v>
      </c>
      <c r="I103" s="13">
        <v>20</v>
      </c>
      <c r="J103" s="13">
        <f t="shared" si="25"/>
        <v>69</v>
      </c>
      <c r="K103" s="16">
        <v>0.5</v>
      </c>
      <c r="L103" s="17">
        <v>1</v>
      </c>
      <c r="M103" s="17">
        <v>2</v>
      </c>
      <c r="N103" s="17">
        <v>4</v>
      </c>
      <c r="O103" s="17">
        <v>5</v>
      </c>
      <c r="P103" s="7">
        <f t="shared" si="15"/>
        <v>0</v>
      </c>
      <c r="Q103" s="7">
        <f t="shared" si="16"/>
        <v>4</v>
      </c>
      <c r="R103" s="7">
        <f t="shared" si="17"/>
        <v>4</v>
      </c>
      <c r="S103" s="7">
        <f t="shared" si="18"/>
        <v>172</v>
      </c>
      <c r="T103" s="7">
        <f t="shared" si="19"/>
        <v>100</v>
      </c>
      <c r="U103" s="7">
        <f t="shared" si="20"/>
        <v>280</v>
      </c>
      <c r="V103" s="21">
        <f t="shared" si="21"/>
        <v>2.5480837045496947E-3</v>
      </c>
      <c r="W103" s="23">
        <v>100689194</v>
      </c>
      <c r="X103" s="23">
        <v>98096629</v>
      </c>
      <c r="Y103" s="26">
        <f t="shared" si="22"/>
        <v>256564.49445564288</v>
      </c>
      <c r="Z103" s="26">
        <f t="shared" si="23"/>
        <v>249958.42182615702</v>
      </c>
      <c r="AA103" s="10"/>
      <c r="AB103" s="24">
        <f t="shared" si="27"/>
        <v>249958.42182615702</v>
      </c>
    </row>
    <row r="104" spans="1:28" x14ac:dyDescent="0.25">
      <c r="A104" s="10" t="s">
        <v>116</v>
      </c>
      <c r="B104" s="10" t="s">
        <v>117</v>
      </c>
      <c r="C104" s="10">
        <v>77423</v>
      </c>
      <c r="D104" s="11" t="s">
        <v>13</v>
      </c>
      <c r="E104" s="13">
        <v>94</v>
      </c>
      <c r="F104" s="13">
        <v>44</v>
      </c>
      <c r="G104" s="13">
        <v>39</v>
      </c>
      <c r="H104" s="13">
        <v>26</v>
      </c>
      <c r="I104" s="13">
        <v>2</v>
      </c>
      <c r="J104" s="13">
        <f t="shared" si="25"/>
        <v>205</v>
      </c>
      <c r="K104" s="16">
        <v>0.5</v>
      </c>
      <c r="L104" s="17">
        <v>1</v>
      </c>
      <c r="M104" s="17">
        <v>2</v>
      </c>
      <c r="N104" s="17">
        <v>4</v>
      </c>
      <c r="O104" s="17">
        <v>5</v>
      </c>
      <c r="P104" s="7">
        <f t="shared" si="15"/>
        <v>47</v>
      </c>
      <c r="Q104" s="7">
        <f t="shared" si="16"/>
        <v>44</v>
      </c>
      <c r="R104" s="7">
        <f t="shared" si="17"/>
        <v>78</v>
      </c>
      <c r="S104" s="7">
        <f t="shared" si="18"/>
        <v>104</v>
      </c>
      <c r="T104" s="7">
        <f t="shared" si="19"/>
        <v>10</v>
      </c>
      <c r="U104" s="7">
        <f t="shared" si="20"/>
        <v>283</v>
      </c>
      <c r="V104" s="21">
        <f t="shared" si="21"/>
        <v>2.5753846013841556E-3</v>
      </c>
      <c r="W104" s="23">
        <v>100689194</v>
      </c>
      <c r="X104" s="23">
        <v>98096629</v>
      </c>
      <c r="Y104" s="26">
        <f t="shared" si="22"/>
        <v>259313.39975338191</v>
      </c>
      <c r="Z104" s="26">
        <f t="shared" si="23"/>
        <v>252636.54777429439</v>
      </c>
      <c r="AA104" s="10"/>
      <c r="AB104" s="24">
        <f>Z104</f>
        <v>252636.54777429439</v>
      </c>
    </row>
    <row r="105" spans="1:28" x14ac:dyDescent="0.25">
      <c r="A105" s="10" t="s">
        <v>116</v>
      </c>
      <c r="B105" s="10" t="s">
        <v>118</v>
      </c>
      <c r="C105" s="10">
        <v>77423</v>
      </c>
      <c r="D105" s="11" t="s">
        <v>13</v>
      </c>
      <c r="E105" s="13">
        <v>1</v>
      </c>
      <c r="F105" s="13">
        <v>0</v>
      </c>
      <c r="G105" s="13">
        <v>0</v>
      </c>
      <c r="H105" s="13">
        <v>0</v>
      </c>
      <c r="I105" s="13">
        <v>0</v>
      </c>
      <c r="J105" s="13">
        <f t="shared" si="25"/>
        <v>1</v>
      </c>
      <c r="K105" s="16">
        <v>0.5</v>
      </c>
      <c r="L105" s="17">
        <v>1</v>
      </c>
      <c r="M105" s="17">
        <v>2</v>
      </c>
      <c r="N105" s="17">
        <v>4</v>
      </c>
      <c r="O105" s="17">
        <v>5</v>
      </c>
      <c r="P105" s="7">
        <f t="shared" si="15"/>
        <v>0.5</v>
      </c>
      <c r="Q105" s="7">
        <f t="shared" si="16"/>
        <v>0</v>
      </c>
      <c r="R105" s="7">
        <f t="shared" si="17"/>
        <v>0</v>
      </c>
      <c r="S105" s="7">
        <f t="shared" si="18"/>
        <v>0</v>
      </c>
      <c r="T105" s="7">
        <f t="shared" si="19"/>
        <v>0</v>
      </c>
      <c r="U105" s="7">
        <f t="shared" si="20"/>
        <v>0.5</v>
      </c>
      <c r="V105" s="21">
        <f t="shared" si="21"/>
        <v>4.5501494724101687E-6</v>
      </c>
      <c r="W105" s="23">
        <v>100689194</v>
      </c>
      <c r="X105" s="23">
        <v>98096629</v>
      </c>
      <c r="Y105" s="26">
        <f t="shared" si="22"/>
        <v>458.15088295650514</v>
      </c>
      <c r="Z105" s="26">
        <f t="shared" si="23"/>
        <v>446.35432468956606</v>
      </c>
      <c r="AA105" s="10"/>
      <c r="AB105" s="10"/>
    </row>
    <row r="106" spans="1:28" x14ac:dyDescent="0.25">
      <c r="A106" s="10" t="s">
        <v>116</v>
      </c>
      <c r="B106" s="10" t="s">
        <v>119</v>
      </c>
      <c r="C106" s="10">
        <v>77423</v>
      </c>
      <c r="D106" s="11" t="s">
        <v>13</v>
      </c>
      <c r="E106" s="13">
        <v>108</v>
      </c>
      <c r="F106" s="13">
        <v>39</v>
      </c>
      <c r="G106" s="13">
        <v>47</v>
      </c>
      <c r="H106" s="13">
        <v>29</v>
      </c>
      <c r="I106" s="13">
        <v>4</v>
      </c>
      <c r="J106" s="13">
        <f t="shared" si="25"/>
        <v>227</v>
      </c>
      <c r="K106" s="16">
        <v>0.5</v>
      </c>
      <c r="L106" s="17">
        <v>1</v>
      </c>
      <c r="M106" s="17">
        <v>2</v>
      </c>
      <c r="N106" s="17">
        <v>4</v>
      </c>
      <c r="O106" s="17">
        <v>5</v>
      </c>
      <c r="P106" s="7">
        <f t="shared" si="15"/>
        <v>54</v>
      </c>
      <c r="Q106" s="7">
        <f t="shared" si="16"/>
        <v>39</v>
      </c>
      <c r="R106" s="7">
        <f t="shared" si="17"/>
        <v>94</v>
      </c>
      <c r="S106" s="7">
        <f t="shared" si="18"/>
        <v>116</v>
      </c>
      <c r="T106" s="7">
        <f t="shared" si="19"/>
        <v>20</v>
      </c>
      <c r="U106" s="7">
        <f t="shared" si="20"/>
        <v>323</v>
      </c>
      <c r="V106" s="21">
        <f t="shared" si="21"/>
        <v>2.939396559176969E-3</v>
      </c>
      <c r="W106" s="23">
        <v>100689194</v>
      </c>
      <c r="X106" s="23">
        <v>98096629</v>
      </c>
      <c r="Y106" s="26">
        <f t="shared" si="22"/>
        <v>295965.4703899023</v>
      </c>
      <c r="Z106" s="26">
        <f t="shared" si="23"/>
        <v>288344.89374945965</v>
      </c>
      <c r="AA106" s="24">
        <f>SUM(Y104:Y106)</f>
        <v>555737.02102624066</v>
      </c>
      <c r="AB106" s="24">
        <f>SUM(Z105:Z106)</f>
        <v>288791.24807414919</v>
      </c>
    </row>
    <row r="107" spans="1:28" x14ac:dyDescent="0.25">
      <c r="A107" s="10" t="s">
        <v>120</v>
      </c>
      <c r="B107" s="10" t="s">
        <v>121</v>
      </c>
      <c r="C107" s="10"/>
      <c r="D107" s="11" t="s">
        <v>13</v>
      </c>
      <c r="E107" s="13">
        <v>17</v>
      </c>
      <c r="F107" s="13">
        <v>1</v>
      </c>
      <c r="G107" s="13">
        <v>6</v>
      </c>
      <c r="H107" s="13">
        <v>20</v>
      </c>
      <c r="I107" s="13">
        <v>15</v>
      </c>
      <c r="J107" s="13">
        <f t="shared" si="25"/>
        <v>59</v>
      </c>
      <c r="K107" s="16">
        <v>0.5</v>
      </c>
      <c r="L107" s="17">
        <v>1</v>
      </c>
      <c r="M107" s="17">
        <v>2</v>
      </c>
      <c r="N107" s="17">
        <v>4</v>
      </c>
      <c r="O107" s="17">
        <v>5</v>
      </c>
      <c r="P107" s="7">
        <f t="shared" si="15"/>
        <v>8.5</v>
      </c>
      <c r="Q107" s="7">
        <f t="shared" si="16"/>
        <v>1</v>
      </c>
      <c r="R107" s="7">
        <f t="shared" si="17"/>
        <v>12</v>
      </c>
      <c r="S107" s="7">
        <f t="shared" si="18"/>
        <v>80</v>
      </c>
      <c r="T107" s="7">
        <f t="shared" si="19"/>
        <v>75</v>
      </c>
      <c r="U107" s="7">
        <f t="shared" si="20"/>
        <v>176.5</v>
      </c>
      <c r="V107" s="21">
        <f t="shared" si="21"/>
        <v>1.6062027637607896E-3</v>
      </c>
      <c r="W107" s="23">
        <v>100689194</v>
      </c>
      <c r="X107" s="23">
        <v>98096629</v>
      </c>
      <c r="Y107" s="26">
        <f t="shared" si="22"/>
        <v>161727.2616836463</v>
      </c>
      <c r="Z107" s="26">
        <f t="shared" si="23"/>
        <v>157563.07661541682</v>
      </c>
      <c r="AA107" s="10"/>
      <c r="AB107" s="24">
        <f>Z107</f>
        <v>157563.07661541682</v>
      </c>
    </row>
    <row r="108" spans="1:28" x14ac:dyDescent="0.25">
      <c r="A108" s="10" t="s">
        <v>120</v>
      </c>
      <c r="B108" s="10" t="s">
        <v>122</v>
      </c>
      <c r="C108" s="10"/>
      <c r="D108" s="11" t="s">
        <v>13</v>
      </c>
      <c r="E108" s="13">
        <v>67</v>
      </c>
      <c r="F108" s="13">
        <v>9</v>
      </c>
      <c r="G108" s="13">
        <v>3</v>
      </c>
      <c r="H108" s="13">
        <v>0</v>
      </c>
      <c r="I108" s="13">
        <v>0</v>
      </c>
      <c r="J108" s="13">
        <f t="shared" si="25"/>
        <v>79</v>
      </c>
      <c r="K108" s="16">
        <v>0.5</v>
      </c>
      <c r="L108" s="17">
        <v>1</v>
      </c>
      <c r="M108" s="17">
        <v>2</v>
      </c>
      <c r="N108" s="17">
        <v>4</v>
      </c>
      <c r="O108" s="17">
        <v>5</v>
      </c>
      <c r="P108" s="7">
        <f t="shared" si="15"/>
        <v>33.5</v>
      </c>
      <c r="Q108" s="7">
        <f t="shared" si="16"/>
        <v>9</v>
      </c>
      <c r="R108" s="7">
        <f t="shared" si="17"/>
        <v>6</v>
      </c>
      <c r="S108" s="7">
        <f t="shared" si="18"/>
        <v>0</v>
      </c>
      <c r="T108" s="7">
        <f t="shared" si="19"/>
        <v>0</v>
      </c>
      <c r="U108" s="7">
        <f t="shared" si="20"/>
        <v>48.5</v>
      </c>
      <c r="V108" s="21">
        <f t="shared" si="21"/>
        <v>4.4136449882378634E-4</v>
      </c>
      <c r="W108" s="23">
        <v>100689194</v>
      </c>
      <c r="X108" s="23">
        <v>98096629</v>
      </c>
      <c r="Y108" s="26">
        <f t="shared" si="22"/>
        <v>44440.635646780996</v>
      </c>
      <c r="Z108" s="26">
        <f t="shared" si="23"/>
        <v>43296.369494887906</v>
      </c>
      <c r="AA108" s="10"/>
      <c r="AB108" s="10"/>
    </row>
    <row r="109" spans="1:28" x14ac:dyDescent="0.25">
      <c r="A109" s="10" t="s">
        <v>120</v>
      </c>
      <c r="B109" s="10" t="s">
        <v>123</v>
      </c>
      <c r="C109" s="10"/>
      <c r="D109" s="11" t="s">
        <v>13</v>
      </c>
      <c r="E109" s="13">
        <v>241</v>
      </c>
      <c r="F109" s="13">
        <v>205</v>
      </c>
      <c r="G109" s="13">
        <v>251</v>
      </c>
      <c r="H109" s="13">
        <v>184</v>
      </c>
      <c r="I109" s="13">
        <v>57</v>
      </c>
      <c r="J109" s="13">
        <f t="shared" si="25"/>
        <v>938</v>
      </c>
      <c r="K109" s="16">
        <v>0.5</v>
      </c>
      <c r="L109" s="17">
        <v>1</v>
      </c>
      <c r="M109" s="17">
        <v>2</v>
      </c>
      <c r="N109" s="17">
        <v>4</v>
      </c>
      <c r="O109" s="17">
        <v>5</v>
      </c>
      <c r="P109" s="7">
        <f t="shared" si="15"/>
        <v>120.5</v>
      </c>
      <c r="Q109" s="7">
        <f t="shared" si="16"/>
        <v>205</v>
      </c>
      <c r="R109" s="7">
        <f t="shared" si="17"/>
        <v>502</v>
      </c>
      <c r="S109" s="7">
        <f t="shared" si="18"/>
        <v>736</v>
      </c>
      <c r="T109" s="7">
        <f t="shared" si="19"/>
        <v>285</v>
      </c>
      <c r="U109" s="7">
        <f t="shared" si="20"/>
        <v>1848.5</v>
      </c>
      <c r="V109" s="21">
        <f t="shared" si="21"/>
        <v>1.6821902599500393E-2</v>
      </c>
      <c r="W109" s="23">
        <v>100689194</v>
      </c>
      <c r="X109" s="23">
        <v>98096629</v>
      </c>
      <c r="Y109" s="26">
        <f t="shared" si="22"/>
        <v>1693783.8142901994</v>
      </c>
      <c r="Z109" s="26">
        <f t="shared" si="23"/>
        <v>1650171.9383773257</v>
      </c>
      <c r="AA109" s="24">
        <f>Y109</f>
        <v>1693783.8142901994</v>
      </c>
      <c r="AB109" s="24">
        <f>Z109</f>
        <v>1650171.9383773257</v>
      </c>
    </row>
    <row r="110" spans="1:28" x14ac:dyDescent="0.25">
      <c r="A110" s="10" t="s">
        <v>120</v>
      </c>
      <c r="B110" s="10" t="s">
        <v>124</v>
      </c>
      <c r="C110" s="10"/>
      <c r="D110" s="11" t="s">
        <v>13</v>
      </c>
      <c r="E110" s="13">
        <v>395</v>
      </c>
      <c r="F110" s="13">
        <v>168</v>
      </c>
      <c r="G110" s="13">
        <v>257</v>
      </c>
      <c r="H110" s="13">
        <v>226</v>
      </c>
      <c r="I110" s="13">
        <v>88</v>
      </c>
      <c r="J110" s="13">
        <f t="shared" si="25"/>
        <v>1134</v>
      </c>
      <c r="K110" s="16">
        <v>0.5</v>
      </c>
      <c r="L110" s="17">
        <v>1</v>
      </c>
      <c r="M110" s="17">
        <v>2</v>
      </c>
      <c r="N110" s="17">
        <v>4</v>
      </c>
      <c r="O110" s="17">
        <v>5</v>
      </c>
      <c r="P110" s="7">
        <f t="shared" si="15"/>
        <v>197.5</v>
      </c>
      <c r="Q110" s="7">
        <f t="shared" si="16"/>
        <v>168</v>
      </c>
      <c r="R110" s="7">
        <f t="shared" si="17"/>
        <v>514</v>
      </c>
      <c r="S110" s="7">
        <f t="shared" si="18"/>
        <v>904</v>
      </c>
      <c r="T110" s="7">
        <f t="shared" si="19"/>
        <v>440</v>
      </c>
      <c r="U110" s="7">
        <f t="shared" si="20"/>
        <v>2223.5</v>
      </c>
      <c r="V110" s="21">
        <f t="shared" si="21"/>
        <v>2.0234514703808021E-2</v>
      </c>
      <c r="W110" s="23">
        <v>100689194</v>
      </c>
      <c r="X110" s="23">
        <v>98096629</v>
      </c>
      <c r="Y110" s="27">
        <f t="shared" si="22"/>
        <v>2037396.9765075783</v>
      </c>
      <c r="Z110" s="27">
        <f t="shared" si="23"/>
        <v>1984937.6818945003</v>
      </c>
      <c r="AA110" s="24">
        <f>SUM(Y107:Y108,Y110)</f>
        <v>2243564.8738380056</v>
      </c>
      <c r="AB110" s="24">
        <f>SUM(Z110,Z108)</f>
        <v>2028234.0513893883</v>
      </c>
    </row>
    <row r="111" spans="1:28" x14ac:dyDescent="0.25">
      <c r="A111" s="10"/>
      <c r="B111" s="10"/>
      <c r="C111" s="10"/>
      <c r="D111" s="10"/>
      <c r="E111" s="14"/>
      <c r="F111" s="14"/>
      <c r="G111" s="14"/>
      <c r="H111" s="14"/>
      <c r="I111" s="14"/>
      <c r="J111" s="14"/>
      <c r="K111" s="18"/>
      <c r="L111" s="18"/>
      <c r="M111" s="18"/>
      <c r="N111" s="18"/>
      <c r="O111" s="18"/>
      <c r="P111" s="7"/>
      <c r="Q111" s="7"/>
      <c r="R111" s="7"/>
      <c r="S111" s="7"/>
      <c r="T111" s="7"/>
      <c r="U111" s="7"/>
      <c r="V111" s="20"/>
      <c r="W111" s="18"/>
      <c r="X111" s="18"/>
      <c r="Y111" s="26">
        <f>SUM(Y3:Y110)</f>
        <v>100689194</v>
      </c>
      <c r="Z111" s="26">
        <f t="shared" ref="Z111:AA111" si="28">SUM(Z3:Z110)</f>
        <v>98096628.99999994</v>
      </c>
      <c r="AA111" s="24">
        <f t="shared" si="28"/>
        <v>100689193.99999999</v>
      </c>
      <c r="AB111" s="24">
        <f>SUM(AB3:AB110)</f>
        <v>98096628.99999997</v>
      </c>
    </row>
  </sheetData>
  <mergeCells count="3">
    <mergeCell ref="E1:I1"/>
    <mergeCell ref="K1:O1"/>
    <mergeCell ref="P1:T1"/>
  </mergeCells>
  <pageMargins left="0.7" right="0.7" top="0.75" bottom="0.75" header="0.3" footer="0.3"/>
  <ignoredErrors>
    <ignoredError sqref="AB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>
      <pane xSplit="4" ySplit="2" topLeftCell="J3" activePane="bottomRight" state="frozen"/>
      <selection pane="topRight" activeCell="E1" sqref="E1"/>
      <selection pane="bottomLeft" activeCell="A3" sqref="A3"/>
      <selection pane="bottomRight" activeCell="O30" sqref="O30"/>
    </sheetView>
  </sheetViews>
  <sheetFormatPr defaultRowHeight="15" x14ac:dyDescent="0.25"/>
  <cols>
    <col min="1" max="1" width="20.28515625" customWidth="1"/>
    <col min="2" max="2" width="24.140625" customWidth="1"/>
    <col min="21" max="21" width="10.28515625" customWidth="1"/>
    <col min="22" max="22" width="11.140625" customWidth="1"/>
    <col min="23" max="23" width="12" customWidth="1"/>
    <col min="24" max="24" width="14" customWidth="1"/>
    <col min="25" max="25" width="11.7109375" customWidth="1"/>
    <col min="26" max="28" width="13.42578125" customWidth="1"/>
  </cols>
  <sheetData>
    <row r="1" spans="1:28" ht="75" x14ac:dyDescent="0.25">
      <c r="A1" s="8" t="s">
        <v>0</v>
      </c>
      <c r="B1" s="8" t="s">
        <v>1</v>
      </c>
      <c r="C1" s="8" t="s">
        <v>2</v>
      </c>
      <c r="D1" s="9" t="s">
        <v>5</v>
      </c>
      <c r="E1" s="69" t="s">
        <v>3</v>
      </c>
      <c r="F1" s="69"/>
      <c r="G1" s="69"/>
      <c r="H1" s="69"/>
      <c r="I1" s="69"/>
      <c r="J1" s="12" t="s">
        <v>4</v>
      </c>
      <c r="K1" s="70" t="s">
        <v>154</v>
      </c>
      <c r="L1" s="70"/>
      <c r="M1" s="70"/>
      <c r="N1" s="70"/>
      <c r="O1" s="70"/>
      <c r="P1" s="63" t="s">
        <v>147</v>
      </c>
      <c r="Q1" s="63"/>
      <c r="R1" s="63"/>
      <c r="S1" s="63"/>
      <c r="T1" s="63"/>
      <c r="U1" s="5" t="s">
        <v>148</v>
      </c>
      <c r="V1" s="19" t="s">
        <v>149</v>
      </c>
      <c r="W1" s="22" t="s">
        <v>151</v>
      </c>
      <c r="X1" s="22" t="s">
        <v>150</v>
      </c>
      <c r="Y1" s="25" t="s">
        <v>152</v>
      </c>
      <c r="Z1" s="25" t="s">
        <v>153</v>
      </c>
      <c r="AA1" s="8" t="s">
        <v>155</v>
      </c>
      <c r="AB1" s="8" t="s">
        <v>156</v>
      </c>
    </row>
    <row r="2" spans="1:28" ht="30" x14ac:dyDescent="0.25">
      <c r="A2" s="8"/>
      <c r="B2" s="8"/>
      <c r="C2" s="8"/>
      <c r="D2" s="9"/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/>
      <c r="K2" s="15" t="s">
        <v>6</v>
      </c>
      <c r="L2" s="15" t="s">
        <v>7</v>
      </c>
      <c r="M2" s="15" t="s">
        <v>8</v>
      </c>
      <c r="N2" s="15" t="s">
        <v>9</v>
      </c>
      <c r="O2" s="15" t="s">
        <v>10</v>
      </c>
      <c r="P2" s="6" t="s">
        <v>6</v>
      </c>
      <c r="Q2" s="6" t="s">
        <v>7</v>
      </c>
      <c r="R2" s="6" t="s">
        <v>8</v>
      </c>
      <c r="S2" s="6" t="s">
        <v>9</v>
      </c>
      <c r="T2" s="6" t="s">
        <v>10</v>
      </c>
      <c r="U2" s="7"/>
      <c r="V2" s="20"/>
      <c r="W2" s="18"/>
      <c r="X2" s="18"/>
      <c r="Y2" s="14"/>
      <c r="Z2" s="14"/>
      <c r="AA2" s="10"/>
      <c r="AB2" s="10"/>
    </row>
    <row r="3" spans="1:28" x14ac:dyDescent="0.25">
      <c r="A3" s="10" t="s">
        <v>125</v>
      </c>
      <c r="B3" s="10" t="s">
        <v>126</v>
      </c>
      <c r="C3" s="10"/>
      <c r="D3" s="11" t="s">
        <v>127</v>
      </c>
      <c r="E3" s="13">
        <v>71</v>
      </c>
      <c r="F3" s="13">
        <v>27</v>
      </c>
      <c r="G3" s="13">
        <v>32</v>
      </c>
      <c r="H3" s="13">
        <v>29</v>
      </c>
      <c r="I3" s="13">
        <v>18</v>
      </c>
      <c r="J3" s="13">
        <f t="shared" ref="J3:J25" si="0">SUM(E3:I3)</f>
        <v>177</v>
      </c>
      <c r="K3" s="16">
        <v>0.5</v>
      </c>
      <c r="L3" s="17">
        <v>1</v>
      </c>
      <c r="M3" s="17">
        <v>2</v>
      </c>
      <c r="N3" s="17">
        <v>4</v>
      </c>
      <c r="O3" s="17">
        <v>5</v>
      </c>
      <c r="P3" s="7">
        <f t="shared" ref="P3:P25" si="1">E3*K3</f>
        <v>35.5</v>
      </c>
      <c r="Q3" s="7">
        <f t="shared" ref="Q3:Q25" si="2">F3*L3</f>
        <v>27</v>
      </c>
      <c r="R3" s="7">
        <f t="shared" ref="R3:R25" si="3">G3*M3</f>
        <v>64</v>
      </c>
      <c r="S3" s="7">
        <f t="shared" ref="S3:S25" si="4">H3*N3</f>
        <v>116</v>
      </c>
      <c r="T3" s="7">
        <f t="shared" ref="T3:T25" si="5">I3*O3</f>
        <v>90</v>
      </c>
      <c r="U3" s="7">
        <f t="shared" ref="U3:U25" si="6">SUM(P3:T3)</f>
        <v>332.5</v>
      </c>
      <c r="V3" s="21">
        <f>U3/SUM(U$3:U$25)</f>
        <v>0.13210170838299562</v>
      </c>
      <c r="W3" s="23">
        <v>10264238</v>
      </c>
      <c r="X3" s="23">
        <v>31655138</v>
      </c>
      <c r="Y3" s="26">
        <f>V3*W3</f>
        <v>1355923.3750496621</v>
      </c>
      <c r="Z3" s="26">
        <f>V3*X3</f>
        <v>4181697.8088994832</v>
      </c>
      <c r="AA3" s="24">
        <f>SUM(Y3:Y9)</f>
        <v>1655653.8053237982</v>
      </c>
      <c r="AB3" s="24">
        <f>SUM(Z3:Z6)</f>
        <v>4301174.8891537543</v>
      </c>
    </row>
    <row r="4" spans="1:28" x14ac:dyDescent="0.25">
      <c r="A4" s="10" t="s">
        <v>125</v>
      </c>
      <c r="B4" s="10" t="s">
        <v>128</v>
      </c>
      <c r="C4" s="10"/>
      <c r="D4" s="11" t="s">
        <v>127</v>
      </c>
      <c r="E4" s="13">
        <v>7</v>
      </c>
      <c r="F4" s="13">
        <v>3</v>
      </c>
      <c r="G4" s="13">
        <v>0</v>
      </c>
      <c r="H4" s="13">
        <v>0</v>
      </c>
      <c r="I4" s="13">
        <v>0</v>
      </c>
      <c r="J4" s="13">
        <f t="shared" si="0"/>
        <v>10</v>
      </c>
      <c r="K4" s="16">
        <v>0.5</v>
      </c>
      <c r="L4" s="17">
        <v>1</v>
      </c>
      <c r="M4" s="17">
        <v>2</v>
      </c>
      <c r="N4" s="17">
        <v>4</v>
      </c>
      <c r="O4" s="17">
        <v>5</v>
      </c>
      <c r="P4" s="7">
        <f t="shared" si="1"/>
        <v>3.5</v>
      </c>
      <c r="Q4" s="7">
        <f t="shared" si="2"/>
        <v>3</v>
      </c>
      <c r="R4" s="7">
        <f t="shared" si="3"/>
        <v>0</v>
      </c>
      <c r="S4" s="7">
        <f t="shared" si="4"/>
        <v>0</v>
      </c>
      <c r="T4" s="7">
        <f t="shared" si="5"/>
        <v>0</v>
      </c>
      <c r="U4" s="7">
        <f t="shared" si="6"/>
        <v>6.5</v>
      </c>
      <c r="V4" s="21">
        <f t="shared" ref="V4:V25" si="7">U4/SUM(U$3:U$25)</f>
        <v>2.5824394119984108E-3</v>
      </c>
      <c r="W4" s="23">
        <v>10264238</v>
      </c>
      <c r="X4" s="23">
        <v>31655138</v>
      </c>
      <c r="Y4" s="26">
        <f t="shared" ref="Y4:Y25" si="8">V4*W4</f>
        <v>26506.772745331746</v>
      </c>
      <c r="Z4" s="26">
        <f t="shared" ref="Z4:Z25" si="9">V4*X4</f>
        <v>81747.475963448553</v>
      </c>
      <c r="AA4" s="10"/>
      <c r="AB4" s="10"/>
    </row>
    <row r="5" spans="1:28" x14ac:dyDescent="0.25">
      <c r="A5" s="10" t="s">
        <v>125</v>
      </c>
      <c r="B5" s="10" t="s">
        <v>129</v>
      </c>
      <c r="C5" s="10"/>
      <c r="D5" s="11" t="s">
        <v>127</v>
      </c>
      <c r="E5" s="13">
        <v>2</v>
      </c>
      <c r="F5" s="13">
        <v>0</v>
      </c>
      <c r="G5" s="13">
        <v>0</v>
      </c>
      <c r="H5" s="13">
        <v>0</v>
      </c>
      <c r="I5" s="13">
        <v>0</v>
      </c>
      <c r="J5" s="13">
        <f t="shared" si="0"/>
        <v>2</v>
      </c>
      <c r="K5" s="16">
        <v>0.5</v>
      </c>
      <c r="L5" s="17">
        <v>1</v>
      </c>
      <c r="M5" s="17">
        <v>2</v>
      </c>
      <c r="N5" s="17">
        <v>4</v>
      </c>
      <c r="O5" s="17">
        <v>5</v>
      </c>
      <c r="P5" s="7">
        <f t="shared" si="1"/>
        <v>1</v>
      </c>
      <c r="Q5" s="7">
        <f t="shared" si="2"/>
        <v>0</v>
      </c>
      <c r="R5" s="7">
        <f t="shared" si="3"/>
        <v>0</v>
      </c>
      <c r="S5" s="7">
        <f t="shared" si="4"/>
        <v>0</v>
      </c>
      <c r="T5" s="7">
        <f t="shared" si="5"/>
        <v>0</v>
      </c>
      <c r="U5" s="7">
        <f t="shared" si="6"/>
        <v>1</v>
      </c>
      <c r="V5" s="21">
        <f t="shared" si="7"/>
        <v>3.9729837107667858E-4</v>
      </c>
      <c r="W5" s="23">
        <v>10264238</v>
      </c>
      <c r="X5" s="23">
        <v>31655138</v>
      </c>
      <c r="Y5" s="26">
        <f t="shared" si="8"/>
        <v>4077.9650377433454</v>
      </c>
      <c r="Z5" s="26">
        <f t="shared" si="9"/>
        <v>12576.534763607469</v>
      </c>
      <c r="AA5" s="10"/>
      <c r="AB5" s="10"/>
    </row>
    <row r="6" spans="1:28" x14ac:dyDescent="0.25">
      <c r="A6" s="10" t="s">
        <v>125</v>
      </c>
      <c r="B6" s="10" t="s">
        <v>130</v>
      </c>
      <c r="C6" s="10"/>
      <c r="D6" s="11" t="s">
        <v>127</v>
      </c>
      <c r="E6" s="13">
        <v>2</v>
      </c>
      <c r="F6" s="13">
        <v>1</v>
      </c>
      <c r="G6" s="13">
        <v>0</v>
      </c>
      <c r="H6" s="13">
        <v>0</v>
      </c>
      <c r="I6" s="13">
        <v>0</v>
      </c>
      <c r="J6" s="13">
        <f t="shared" si="0"/>
        <v>3</v>
      </c>
      <c r="K6" s="16">
        <v>0.5</v>
      </c>
      <c r="L6" s="17">
        <v>1</v>
      </c>
      <c r="M6" s="17">
        <v>2</v>
      </c>
      <c r="N6" s="17">
        <v>4</v>
      </c>
      <c r="O6" s="17">
        <v>5</v>
      </c>
      <c r="P6" s="7">
        <f t="shared" si="1"/>
        <v>1</v>
      </c>
      <c r="Q6" s="7">
        <f t="shared" si="2"/>
        <v>1</v>
      </c>
      <c r="R6" s="7">
        <f t="shared" si="3"/>
        <v>0</v>
      </c>
      <c r="S6" s="7">
        <f t="shared" si="4"/>
        <v>0</v>
      </c>
      <c r="T6" s="7">
        <f t="shared" si="5"/>
        <v>0</v>
      </c>
      <c r="U6" s="7">
        <f t="shared" si="6"/>
        <v>2</v>
      </c>
      <c r="V6" s="21">
        <f t="shared" si="7"/>
        <v>7.9459674215335717E-4</v>
      </c>
      <c r="W6" s="23">
        <v>10264238</v>
      </c>
      <c r="X6" s="23">
        <v>31655138</v>
      </c>
      <c r="Y6" s="26">
        <f t="shared" si="8"/>
        <v>8155.9300754866908</v>
      </c>
      <c r="Z6" s="26">
        <f t="shared" si="9"/>
        <v>25153.069527214939</v>
      </c>
      <c r="AA6" s="10"/>
      <c r="AB6" s="10"/>
    </row>
    <row r="7" spans="1:28" x14ac:dyDescent="0.25">
      <c r="A7" s="10" t="s">
        <v>125</v>
      </c>
      <c r="B7" s="10" t="s">
        <v>131</v>
      </c>
      <c r="C7" s="10"/>
      <c r="D7" s="11" t="s">
        <v>127</v>
      </c>
      <c r="E7" s="13">
        <v>5</v>
      </c>
      <c r="F7" s="13">
        <v>2</v>
      </c>
      <c r="G7" s="13">
        <v>3</v>
      </c>
      <c r="H7" s="13">
        <v>1</v>
      </c>
      <c r="I7" s="13">
        <v>0</v>
      </c>
      <c r="J7" s="13">
        <f t="shared" si="0"/>
        <v>11</v>
      </c>
      <c r="K7" s="16">
        <v>0.5</v>
      </c>
      <c r="L7" s="17">
        <v>1</v>
      </c>
      <c r="M7" s="17">
        <v>2</v>
      </c>
      <c r="N7" s="17">
        <v>4</v>
      </c>
      <c r="O7" s="17">
        <v>5</v>
      </c>
      <c r="P7" s="7">
        <f t="shared" si="1"/>
        <v>2.5</v>
      </c>
      <c r="Q7" s="7">
        <f t="shared" si="2"/>
        <v>2</v>
      </c>
      <c r="R7" s="7">
        <f t="shared" si="3"/>
        <v>6</v>
      </c>
      <c r="S7" s="7">
        <f t="shared" si="4"/>
        <v>4</v>
      </c>
      <c r="T7" s="7">
        <f t="shared" si="5"/>
        <v>0</v>
      </c>
      <c r="U7" s="7">
        <f t="shared" si="6"/>
        <v>14.5</v>
      </c>
      <c r="V7" s="21">
        <f t="shared" si="7"/>
        <v>5.7608263806118391E-3</v>
      </c>
      <c r="W7" s="23">
        <v>10264238</v>
      </c>
      <c r="X7" s="23">
        <v>31655138</v>
      </c>
      <c r="Y7" s="26">
        <f t="shared" si="8"/>
        <v>59130.493047278498</v>
      </c>
      <c r="Z7" s="26">
        <f t="shared" si="9"/>
        <v>182359.75407230828</v>
      </c>
      <c r="AA7" s="10"/>
      <c r="AB7" s="24">
        <f>Z7</f>
        <v>182359.75407230828</v>
      </c>
    </row>
    <row r="8" spans="1:28" x14ac:dyDescent="0.25">
      <c r="A8" s="10" t="s">
        <v>125</v>
      </c>
      <c r="B8" s="10" t="s">
        <v>132</v>
      </c>
      <c r="C8" s="10"/>
      <c r="D8" s="11" t="s">
        <v>127</v>
      </c>
      <c r="E8" s="13">
        <v>15</v>
      </c>
      <c r="F8" s="13">
        <v>2</v>
      </c>
      <c r="G8" s="13">
        <v>1</v>
      </c>
      <c r="H8" s="13">
        <v>1</v>
      </c>
      <c r="I8" s="13">
        <v>0</v>
      </c>
      <c r="J8" s="13">
        <f t="shared" si="0"/>
        <v>19</v>
      </c>
      <c r="K8" s="16">
        <v>0.5</v>
      </c>
      <c r="L8" s="17">
        <v>1</v>
      </c>
      <c r="M8" s="17">
        <v>2</v>
      </c>
      <c r="N8" s="17">
        <v>4</v>
      </c>
      <c r="O8" s="17">
        <v>5</v>
      </c>
      <c r="P8" s="7">
        <f t="shared" si="1"/>
        <v>7.5</v>
      </c>
      <c r="Q8" s="7">
        <f t="shared" si="2"/>
        <v>2</v>
      </c>
      <c r="R8" s="7">
        <f t="shared" si="3"/>
        <v>2</v>
      </c>
      <c r="S8" s="7">
        <f t="shared" si="4"/>
        <v>4</v>
      </c>
      <c r="T8" s="7">
        <f t="shared" si="5"/>
        <v>0</v>
      </c>
      <c r="U8" s="7">
        <f t="shared" si="6"/>
        <v>15.5</v>
      </c>
      <c r="V8" s="21">
        <f t="shared" si="7"/>
        <v>6.1581247516885179E-3</v>
      </c>
      <c r="W8" s="23">
        <v>10264238</v>
      </c>
      <c r="X8" s="23">
        <v>31655138</v>
      </c>
      <c r="Y8" s="26">
        <f t="shared" si="8"/>
        <v>63208.458085021848</v>
      </c>
      <c r="Z8" s="26">
        <f t="shared" si="9"/>
        <v>194936.28883591577</v>
      </c>
      <c r="AA8" s="10"/>
      <c r="AB8" s="24">
        <f t="shared" ref="AB8:AB9" si="10">Z8</f>
        <v>194936.28883591577</v>
      </c>
    </row>
    <row r="9" spans="1:28" x14ac:dyDescent="0.25">
      <c r="A9" s="10" t="s">
        <v>125</v>
      </c>
      <c r="B9" s="10" t="s">
        <v>133</v>
      </c>
      <c r="C9" s="10"/>
      <c r="D9" s="11" t="s">
        <v>127</v>
      </c>
      <c r="E9" s="13">
        <v>20</v>
      </c>
      <c r="F9" s="13">
        <v>6</v>
      </c>
      <c r="G9" s="13">
        <v>5</v>
      </c>
      <c r="H9" s="13">
        <v>2</v>
      </c>
      <c r="I9" s="13">
        <v>0</v>
      </c>
      <c r="J9" s="13">
        <f t="shared" si="0"/>
        <v>33</v>
      </c>
      <c r="K9" s="16">
        <v>0.5</v>
      </c>
      <c r="L9" s="17">
        <v>1</v>
      </c>
      <c r="M9" s="17">
        <v>2</v>
      </c>
      <c r="N9" s="17">
        <v>4</v>
      </c>
      <c r="O9" s="17">
        <v>5</v>
      </c>
      <c r="P9" s="7">
        <f t="shared" si="1"/>
        <v>10</v>
      </c>
      <c r="Q9" s="7">
        <f t="shared" si="2"/>
        <v>6</v>
      </c>
      <c r="R9" s="7">
        <f t="shared" si="3"/>
        <v>10</v>
      </c>
      <c r="S9" s="7">
        <f t="shared" si="4"/>
        <v>8</v>
      </c>
      <c r="T9" s="7">
        <f t="shared" si="5"/>
        <v>0</v>
      </c>
      <c r="U9" s="7">
        <f t="shared" si="6"/>
        <v>34</v>
      </c>
      <c r="V9" s="21">
        <f t="shared" si="7"/>
        <v>1.3508144616607072E-2</v>
      </c>
      <c r="W9" s="23">
        <v>10264238</v>
      </c>
      <c r="X9" s="23">
        <v>31655138</v>
      </c>
      <c r="Y9" s="26">
        <f t="shared" si="8"/>
        <v>138650.81128327374</v>
      </c>
      <c r="Z9" s="26">
        <f t="shared" si="9"/>
        <v>427602.18196265399</v>
      </c>
      <c r="AA9" s="10"/>
      <c r="AB9" s="24">
        <f t="shared" si="10"/>
        <v>427602.18196265399</v>
      </c>
    </row>
    <row r="10" spans="1:28" x14ac:dyDescent="0.25">
      <c r="A10" s="10" t="s">
        <v>46</v>
      </c>
      <c r="B10" s="10" t="s">
        <v>47</v>
      </c>
      <c r="C10" s="10"/>
      <c r="D10" s="11" t="s">
        <v>127</v>
      </c>
      <c r="E10" s="13">
        <v>82</v>
      </c>
      <c r="F10" s="13">
        <v>15</v>
      </c>
      <c r="G10" s="13">
        <v>9</v>
      </c>
      <c r="H10" s="13">
        <v>7</v>
      </c>
      <c r="I10" s="13">
        <v>2</v>
      </c>
      <c r="J10" s="13">
        <f t="shared" si="0"/>
        <v>115</v>
      </c>
      <c r="K10" s="16">
        <v>0.5</v>
      </c>
      <c r="L10" s="17">
        <v>1</v>
      </c>
      <c r="M10" s="17">
        <v>2</v>
      </c>
      <c r="N10" s="17">
        <v>4</v>
      </c>
      <c r="O10" s="17">
        <v>5</v>
      </c>
      <c r="P10" s="7">
        <f t="shared" si="1"/>
        <v>41</v>
      </c>
      <c r="Q10" s="7">
        <f t="shared" si="2"/>
        <v>15</v>
      </c>
      <c r="R10" s="7">
        <f t="shared" si="3"/>
        <v>18</v>
      </c>
      <c r="S10" s="7">
        <f t="shared" si="4"/>
        <v>28</v>
      </c>
      <c r="T10" s="7">
        <f t="shared" si="5"/>
        <v>10</v>
      </c>
      <c r="U10" s="7">
        <f t="shared" si="6"/>
        <v>112</v>
      </c>
      <c r="V10" s="21">
        <f t="shared" si="7"/>
        <v>4.4497417560588004E-2</v>
      </c>
      <c r="W10" s="23">
        <v>10264238</v>
      </c>
      <c r="X10" s="23">
        <v>31655138</v>
      </c>
      <c r="Y10" s="26">
        <f t="shared" si="8"/>
        <v>456732.08422725467</v>
      </c>
      <c r="Z10" s="26">
        <f t="shared" si="9"/>
        <v>1408571.8935240367</v>
      </c>
      <c r="AA10" s="24">
        <f>SUM(Y10:Y12)</f>
        <v>552564.26261422329</v>
      </c>
      <c r="AB10" s="24">
        <f>SUM(Z10,Z12)</f>
        <v>1484031.1021056816</v>
      </c>
    </row>
    <row r="11" spans="1:28" x14ac:dyDescent="0.25">
      <c r="A11" s="10" t="s">
        <v>46</v>
      </c>
      <c r="B11" s="10" t="s">
        <v>134</v>
      </c>
      <c r="C11" s="10"/>
      <c r="D11" s="11" t="s">
        <v>127</v>
      </c>
      <c r="E11" s="13">
        <v>29</v>
      </c>
      <c r="F11" s="13">
        <v>3</v>
      </c>
      <c r="G11" s="13">
        <v>0</v>
      </c>
      <c r="H11" s="13">
        <v>0</v>
      </c>
      <c r="I11" s="13">
        <v>0</v>
      </c>
      <c r="J11" s="13">
        <f t="shared" si="0"/>
        <v>32</v>
      </c>
      <c r="K11" s="16">
        <v>0.5</v>
      </c>
      <c r="L11" s="17">
        <v>1</v>
      </c>
      <c r="M11" s="17">
        <v>2</v>
      </c>
      <c r="N11" s="17">
        <v>4</v>
      </c>
      <c r="O11" s="17">
        <v>5</v>
      </c>
      <c r="P11" s="7">
        <f t="shared" si="1"/>
        <v>14.5</v>
      </c>
      <c r="Q11" s="7">
        <f t="shared" si="2"/>
        <v>3</v>
      </c>
      <c r="R11" s="7">
        <f t="shared" si="3"/>
        <v>0</v>
      </c>
      <c r="S11" s="7">
        <f t="shared" si="4"/>
        <v>0</v>
      </c>
      <c r="T11" s="7">
        <f t="shared" si="5"/>
        <v>0</v>
      </c>
      <c r="U11" s="7">
        <f t="shared" si="6"/>
        <v>17.5</v>
      </c>
      <c r="V11" s="21">
        <f t="shared" si="7"/>
        <v>6.9527214938418756E-3</v>
      </c>
      <c r="W11" s="23">
        <v>10264238</v>
      </c>
      <c r="X11" s="23">
        <v>31655138</v>
      </c>
      <c r="Y11" s="26">
        <f t="shared" si="8"/>
        <v>71364.388160508548</v>
      </c>
      <c r="Z11" s="26">
        <f t="shared" si="9"/>
        <v>220089.35836313071</v>
      </c>
      <c r="AA11" s="10"/>
      <c r="AB11" s="24">
        <f>Z11</f>
        <v>220089.35836313071</v>
      </c>
    </row>
    <row r="12" spans="1:28" x14ac:dyDescent="0.25">
      <c r="A12" s="10" t="s">
        <v>46</v>
      </c>
      <c r="B12" s="10" t="s">
        <v>135</v>
      </c>
      <c r="C12" s="10"/>
      <c r="D12" s="11" t="s">
        <v>127</v>
      </c>
      <c r="E12" s="13">
        <v>12</v>
      </c>
      <c r="F12" s="13">
        <v>0</v>
      </c>
      <c r="G12" s="13">
        <v>0</v>
      </c>
      <c r="H12" s="13">
        <v>0</v>
      </c>
      <c r="I12" s="13">
        <v>0</v>
      </c>
      <c r="J12" s="13">
        <f t="shared" si="0"/>
        <v>12</v>
      </c>
      <c r="K12" s="16">
        <v>0.5</v>
      </c>
      <c r="L12" s="17">
        <v>1</v>
      </c>
      <c r="M12" s="17">
        <v>2</v>
      </c>
      <c r="N12" s="17">
        <v>4</v>
      </c>
      <c r="O12" s="17">
        <v>5</v>
      </c>
      <c r="P12" s="7">
        <f t="shared" si="1"/>
        <v>6</v>
      </c>
      <c r="Q12" s="7">
        <f t="shared" si="2"/>
        <v>0</v>
      </c>
      <c r="R12" s="7">
        <f t="shared" si="3"/>
        <v>0</v>
      </c>
      <c r="S12" s="7">
        <f t="shared" si="4"/>
        <v>0</v>
      </c>
      <c r="T12" s="7">
        <f t="shared" si="5"/>
        <v>0</v>
      </c>
      <c r="U12" s="7">
        <f t="shared" si="6"/>
        <v>6</v>
      </c>
      <c r="V12" s="21">
        <f t="shared" si="7"/>
        <v>2.3837902264600714E-3</v>
      </c>
      <c r="W12" s="23">
        <v>10264238</v>
      </c>
      <c r="X12" s="23">
        <v>31655138</v>
      </c>
      <c r="Y12" s="26">
        <f t="shared" si="8"/>
        <v>24467.790226460071</v>
      </c>
      <c r="Z12" s="26">
        <f t="shared" si="9"/>
        <v>75459.208581644809</v>
      </c>
      <c r="AA12" s="10"/>
      <c r="AB12" s="10"/>
    </row>
    <row r="13" spans="1:28" x14ac:dyDescent="0.25">
      <c r="A13" s="10" t="s">
        <v>97</v>
      </c>
      <c r="B13" s="10" t="s">
        <v>99</v>
      </c>
      <c r="C13" s="10"/>
      <c r="D13" s="11" t="s">
        <v>127</v>
      </c>
      <c r="E13" s="13">
        <v>382</v>
      </c>
      <c r="F13" s="13">
        <v>67</v>
      </c>
      <c r="G13" s="13">
        <v>71</v>
      </c>
      <c r="H13" s="13">
        <v>30</v>
      </c>
      <c r="I13" s="13">
        <v>1</v>
      </c>
      <c r="J13" s="13">
        <f t="shared" si="0"/>
        <v>551</v>
      </c>
      <c r="K13" s="16">
        <v>0.5</v>
      </c>
      <c r="L13" s="17">
        <v>1</v>
      </c>
      <c r="M13" s="17">
        <v>2</v>
      </c>
      <c r="N13" s="17">
        <v>4</v>
      </c>
      <c r="O13" s="17">
        <v>5</v>
      </c>
      <c r="P13" s="7">
        <f t="shared" si="1"/>
        <v>191</v>
      </c>
      <c r="Q13" s="7">
        <f t="shared" si="2"/>
        <v>67</v>
      </c>
      <c r="R13" s="7">
        <f t="shared" si="3"/>
        <v>142</v>
      </c>
      <c r="S13" s="7">
        <f t="shared" si="4"/>
        <v>120</v>
      </c>
      <c r="T13" s="7">
        <f t="shared" si="5"/>
        <v>5</v>
      </c>
      <c r="U13" s="7">
        <f t="shared" si="6"/>
        <v>525</v>
      </c>
      <c r="V13" s="21">
        <f t="shared" si="7"/>
        <v>0.20858164481525626</v>
      </c>
      <c r="W13" s="23">
        <v>10264238</v>
      </c>
      <c r="X13" s="23">
        <v>31655138</v>
      </c>
      <c r="Y13" s="26">
        <f t="shared" si="8"/>
        <v>2140931.6448152564</v>
      </c>
      <c r="Z13" s="26">
        <f t="shared" si="9"/>
        <v>6602680.7508939216</v>
      </c>
      <c r="AA13" s="24">
        <f>SUM(Y13:Y14)</f>
        <v>2599702.7115613827</v>
      </c>
      <c r="AB13" s="24">
        <f>Z13</f>
        <v>6602680.7508939216</v>
      </c>
    </row>
    <row r="14" spans="1:28" x14ac:dyDescent="0.25">
      <c r="A14" s="10" t="s">
        <v>97</v>
      </c>
      <c r="B14" s="10" t="s">
        <v>136</v>
      </c>
      <c r="C14" s="10"/>
      <c r="D14" s="11" t="s">
        <v>127</v>
      </c>
      <c r="E14" s="13">
        <v>159</v>
      </c>
      <c r="F14" s="13">
        <v>21</v>
      </c>
      <c r="G14" s="13">
        <v>2</v>
      </c>
      <c r="H14" s="13">
        <v>2</v>
      </c>
      <c r="I14" s="13">
        <v>0</v>
      </c>
      <c r="J14" s="13">
        <f t="shared" si="0"/>
        <v>184</v>
      </c>
      <c r="K14" s="16">
        <v>0.5</v>
      </c>
      <c r="L14" s="17">
        <v>1</v>
      </c>
      <c r="M14" s="17">
        <v>2</v>
      </c>
      <c r="N14" s="17">
        <v>4</v>
      </c>
      <c r="O14" s="17">
        <v>5</v>
      </c>
      <c r="P14" s="7">
        <f t="shared" si="1"/>
        <v>79.5</v>
      </c>
      <c r="Q14" s="7">
        <f t="shared" si="2"/>
        <v>21</v>
      </c>
      <c r="R14" s="7">
        <f t="shared" si="3"/>
        <v>4</v>
      </c>
      <c r="S14" s="7">
        <f t="shared" si="4"/>
        <v>8</v>
      </c>
      <c r="T14" s="7">
        <f t="shared" si="5"/>
        <v>0</v>
      </c>
      <c r="U14" s="7">
        <f t="shared" si="6"/>
        <v>112.5</v>
      </c>
      <c r="V14" s="21">
        <f t="shared" si="7"/>
        <v>4.4696066746126341E-2</v>
      </c>
      <c r="W14" s="23">
        <v>10264238</v>
      </c>
      <c r="X14" s="23">
        <v>31655138</v>
      </c>
      <c r="Y14" s="26">
        <f t="shared" si="8"/>
        <v>458771.06674612634</v>
      </c>
      <c r="Z14" s="26">
        <f t="shared" si="9"/>
        <v>1414860.1609058403</v>
      </c>
      <c r="AA14" s="10"/>
      <c r="AB14" s="24">
        <f t="shared" ref="AB14:AB24" si="11">Z14</f>
        <v>1414860.1609058403</v>
      </c>
    </row>
    <row r="15" spans="1:28" x14ac:dyDescent="0.25">
      <c r="A15" s="10" t="s">
        <v>137</v>
      </c>
      <c r="B15" s="10" t="s">
        <v>138</v>
      </c>
      <c r="C15" s="10"/>
      <c r="D15" s="11" t="s">
        <v>127</v>
      </c>
      <c r="E15" s="13">
        <v>160</v>
      </c>
      <c r="F15" s="13">
        <v>29</v>
      </c>
      <c r="G15" s="13">
        <v>6</v>
      </c>
      <c r="H15" s="13">
        <v>4</v>
      </c>
      <c r="I15" s="13">
        <v>2</v>
      </c>
      <c r="J15" s="13">
        <f t="shared" si="0"/>
        <v>201</v>
      </c>
      <c r="K15" s="16">
        <v>0.5</v>
      </c>
      <c r="L15" s="17">
        <v>1</v>
      </c>
      <c r="M15" s="17">
        <v>2</v>
      </c>
      <c r="N15" s="17">
        <v>4</v>
      </c>
      <c r="O15" s="17">
        <v>5</v>
      </c>
      <c r="P15" s="7">
        <f t="shared" si="1"/>
        <v>80</v>
      </c>
      <c r="Q15" s="7">
        <f t="shared" si="2"/>
        <v>29</v>
      </c>
      <c r="R15" s="7">
        <f t="shared" si="3"/>
        <v>12</v>
      </c>
      <c r="S15" s="7">
        <f t="shared" si="4"/>
        <v>16</v>
      </c>
      <c r="T15" s="7">
        <f t="shared" si="5"/>
        <v>10</v>
      </c>
      <c r="U15" s="7">
        <f t="shared" si="6"/>
        <v>147</v>
      </c>
      <c r="V15" s="21">
        <f t="shared" si="7"/>
        <v>5.8402860548271755E-2</v>
      </c>
      <c r="W15" s="23">
        <v>10264238</v>
      </c>
      <c r="X15" s="23">
        <v>31655138</v>
      </c>
      <c r="Y15" s="26">
        <f t="shared" si="8"/>
        <v>599460.8605482718</v>
      </c>
      <c r="Z15" s="26">
        <f t="shared" si="9"/>
        <v>1848750.6102502982</v>
      </c>
      <c r="AA15" s="10"/>
      <c r="AB15" s="24">
        <f t="shared" si="11"/>
        <v>1848750.6102502982</v>
      </c>
    </row>
    <row r="16" spans="1:28" x14ac:dyDescent="0.25">
      <c r="A16" s="10" t="s">
        <v>137</v>
      </c>
      <c r="B16" s="10" t="s">
        <v>139</v>
      </c>
      <c r="C16" s="10"/>
      <c r="D16" s="11" t="s">
        <v>127</v>
      </c>
      <c r="E16" s="13">
        <v>19</v>
      </c>
      <c r="F16" s="13">
        <v>2</v>
      </c>
      <c r="G16" s="13">
        <v>1</v>
      </c>
      <c r="H16" s="13">
        <v>0</v>
      </c>
      <c r="I16" s="13">
        <v>0</v>
      </c>
      <c r="J16" s="13">
        <f t="shared" si="0"/>
        <v>22</v>
      </c>
      <c r="K16" s="16">
        <v>0.5</v>
      </c>
      <c r="L16" s="17">
        <v>1</v>
      </c>
      <c r="M16" s="17">
        <v>2</v>
      </c>
      <c r="N16" s="17">
        <v>4</v>
      </c>
      <c r="O16" s="17">
        <v>5</v>
      </c>
      <c r="P16" s="7">
        <f t="shared" si="1"/>
        <v>9.5</v>
      </c>
      <c r="Q16" s="7">
        <f t="shared" si="2"/>
        <v>2</v>
      </c>
      <c r="R16" s="7">
        <f t="shared" si="3"/>
        <v>2</v>
      </c>
      <c r="S16" s="7">
        <f t="shared" si="4"/>
        <v>0</v>
      </c>
      <c r="T16" s="7">
        <f t="shared" si="5"/>
        <v>0</v>
      </c>
      <c r="U16" s="7">
        <f t="shared" si="6"/>
        <v>13.5</v>
      </c>
      <c r="V16" s="21">
        <f t="shared" si="7"/>
        <v>5.3635280095351611E-3</v>
      </c>
      <c r="W16" s="23">
        <v>10264238</v>
      </c>
      <c r="X16" s="23">
        <v>31655138</v>
      </c>
      <c r="Y16" s="26">
        <f t="shared" si="8"/>
        <v>55052.528009535163</v>
      </c>
      <c r="Z16" s="26">
        <f t="shared" si="9"/>
        <v>169783.21930870085</v>
      </c>
      <c r="AA16" s="10"/>
      <c r="AB16" s="24">
        <f t="shared" si="11"/>
        <v>169783.21930870085</v>
      </c>
    </row>
    <row r="17" spans="1:28" x14ac:dyDescent="0.25">
      <c r="A17" s="10" t="s">
        <v>137</v>
      </c>
      <c r="B17" s="10" t="s">
        <v>140</v>
      </c>
      <c r="C17" s="10"/>
      <c r="D17" s="11" t="s">
        <v>127</v>
      </c>
      <c r="E17" s="13">
        <v>9</v>
      </c>
      <c r="F17" s="13">
        <v>0</v>
      </c>
      <c r="G17" s="13">
        <v>0</v>
      </c>
      <c r="H17" s="13">
        <v>1</v>
      </c>
      <c r="I17" s="13">
        <v>0</v>
      </c>
      <c r="J17" s="13">
        <f t="shared" si="0"/>
        <v>10</v>
      </c>
      <c r="K17" s="16">
        <v>0.5</v>
      </c>
      <c r="L17" s="17">
        <v>1</v>
      </c>
      <c r="M17" s="17">
        <v>2</v>
      </c>
      <c r="N17" s="17">
        <v>4</v>
      </c>
      <c r="O17" s="17">
        <v>5</v>
      </c>
      <c r="P17" s="7">
        <f t="shared" si="1"/>
        <v>4.5</v>
      </c>
      <c r="Q17" s="7">
        <f t="shared" si="2"/>
        <v>0</v>
      </c>
      <c r="R17" s="7">
        <f t="shared" si="3"/>
        <v>0</v>
      </c>
      <c r="S17" s="7">
        <f t="shared" si="4"/>
        <v>4</v>
      </c>
      <c r="T17" s="7">
        <f t="shared" si="5"/>
        <v>0</v>
      </c>
      <c r="U17" s="7">
        <f t="shared" si="6"/>
        <v>8.5</v>
      </c>
      <c r="V17" s="21">
        <f t="shared" si="7"/>
        <v>3.3770361541517681E-3</v>
      </c>
      <c r="W17" s="23">
        <v>10264238</v>
      </c>
      <c r="X17" s="23">
        <v>31655138</v>
      </c>
      <c r="Y17" s="26">
        <f t="shared" si="8"/>
        <v>34662.702820818435</v>
      </c>
      <c r="Z17" s="26">
        <f t="shared" si="9"/>
        <v>106900.5454906635</v>
      </c>
      <c r="AA17" s="10"/>
      <c r="AB17" s="24">
        <f t="shared" si="11"/>
        <v>106900.5454906635</v>
      </c>
    </row>
    <row r="18" spans="1:28" x14ac:dyDescent="0.25">
      <c r="A18" s="10" t="s">
        <v>137</v>
      </c>
      <c r="B18" s="10" t="s">
        <v>141</v>
      </c>
      <c r="C18" s="10"/>
      <c r="D18" s="11" t="s">
        <v>127</v>
      </c>
      <c r="E18" s="13">
        <v>301</v>
      </c>
      <c r="F18" s="13">
        <v>65</v>
      </c>
      <c r="G18" s="13">
        <v>23</v>
      </c>
      <c r="H18" s="13">
        <v>18</v>
      </c>
      <c r="I18" s="13">
        <v>4</v>
      </c>
      <c r="J18" s="13">
        <f t="shared" si="0"/>
        <v>411</v>
      </c>
      <c r="K18" s="16">
        <v>0.5</v>
      </c>
      <c r="L18" s="17">
        <v>1</v>
      </c>
      <c r="M18" s="17">
        <v>2</v>
      </c>
      <c r="N18" s="17">
        <v>4</v>
      </c>
      <c r="O18" s="17">
        <v>5</v>
      </c>
      <c r="P18" s="7">
        <f t="shared" si="1"/>
        <v>150.5</v>
      </c>
      <c r="Q18" s="7">
        <f t="shared" si="2"/>
        <v>65</v>
      </c>
      <c r="R18" s="7">
        <f t="shared" si="3"/>
        <v>46</v>
      </c>
      <c r="S18" s="7">
        <f t="shared" si="4"/>
        <v>72</v>
      </c>
      <c r="T18" s="7">
        <f t="shared" si="5"/>
        <v>20</v>
      </c>
      <c r="U18" s="7">
        <f t="shared" si="6"/>
        <v>353.5</v>
      </c>
      <c r="V18" s="21">
        <f t="shared" si="7"/>
        <v>0.14044497417560589</v>
      </c>
      <c r="W18" s="23">
        <v>10264238</v>
      </c>
      <c r="X18" s="23">
        <v>31655138</v>
      </c>
      <c r="Y18" s="26">
        <f t="shared" si="8"/>
        <v>1441560.6408422727</v>
      </c>
      <c r="Z18" s="26">
        <f t="shared" si="9"/>
        <v>4445805.0389352404</v>
      </c>
      <c r="AA18" s="24">
        <f>SUM(Y15:Y18)</f>
        <v>2130736.7322208979</v>
      </c>
      <c r="AB18" s="24">
        <f t="shared" si="11"/>
        <v>4445805.0389352404</v>
      </c>
    </row>
    <row r="19" spans="1:28" x14ac:dyDescent="0.25">
      <c r="A19" s="10" t="s">
        <v>116</v>
      </c>
      <c r="B19" s="10" t="s">
        <v>142</v>
      </c>
      <c r="C19" s="10"/>
      <c r="D19" s="11" t="s">
        <v>127</v>
      </c>
      <c r="E19" s="13">
        <v>39</v>
      </c>
      <c r="F19" s="13">
        <v>6</v>
      </c>
      <c r="G19" s="13">
        <v>2</v>
      </c>
      <c r="H19" s="13">
        <v>1</v>
      </c>
      <c r="I19" s="13">
        <v>0</v>
      </c>
      <c r="J19" s="13">
        <f t="shared" si="0"/>
        <v>48</v>
      </c>
      <c r="K19" s="16">
        <v>0.5</v>
      </c>
      <c r="L19" s="17">
        <v>1</v>
      </c>
      <c r="M19" s="17">
        <v>2</v>
      </c>
      <c r="N19" s="17">
        <v>4</v>
      </c>
      <c r="O19" s="17">
        <v>5</v>
      </c>
      <c r="P19" s="7">
        <f t="shared" si="1"/>
        <v>19.5</v>
      </c>
      <c r="Q19" s="7">
        <f t="shared" si="2"/>
        <v>6</v>
      </c>
      <c r="R19" s="7">
        <f t="shared" si="3"/>
        <v>4</v>
      </c>
      <c r="S19" s="7">
        <f t="shared" si="4"/>
        <v>4</v>
      </c>
      <c r="T19" s="7">
        <f t="shared" si="5"/>
        <v>0</v>
      </c>
      <c r="U19" s="7">
        <f t="shared" si="6"/>
        <v>33.5</v>
      </c>
      <c r="V19" s="21">
        <f t="shared" si="7"/>
        <v>1.3309495431068732E-2</v>
      </c>
      <c r="W19" s="23">
        <v>10264238</v>
      </c>
      <c r="X19" s="23">
        <v>31655138</v>
      </c>
      <c r="Y19" s="26">
        <f t="shared" si="8"/>
        <v>136611.82876440207</v>
      </c>
      <c r="Z19" s="26">
        <f t="shared" si="9"/>
        <v>421313.91458085022</v>
      </c>
      <c r="AA19" s="10"/>
      <c r="AB19" s="24">
        <f t="shared" si="11"/>
        <v>421313.91458085022</v>
      </c>
    </row>
    <row r="20" spans="1:28" x14ac:dyDescent="0.25">
      <c r="A20" s="10" t="s">
        <v>116</v>
      </c>
      <c r="B20" s="10" t="s">
        <v>55</v>
      </c>
      <c r="C20" s="10"/>
      <c r="D20" s="11" t="s">
        <v>127</v>
      </c>
      <c r="E20" s="13">
        <v>17</v>
      </c>
      <c r="F20" s="13">
        <v>21</v>
      </c>
      <c r="G20" s="13">
        <v>57</v>
      </c>
      <c r="H20" s="13">
        <v>57</v>
      </c>
      <c r="I20" s="13">
        <v>6</v>
      </c>
      <c r="J20" s="13">
        <f t="shared" si="0"/>
        <v>158</v>
      </c>
      <c r="K20" s="16">
        <v>0.5</v>
      </c>
      <c r="L20" s="17">
        <v>1</v>
      </c>
      <c r="M20" s="17">
        <v>2</v>
      </c>
      <c r="N20" s="17">
        <v>4</v>
      </c>
      <c r="O20" s="17">
        <v>5</v>
      </c>
      <c r="P20" s="7">
        <f t="shared" si="1"/>
        <v>8.5</v>
      </c>
      <c r="Q20" s="7">
        <f t="shared" si="2"/>
        <v>21</v>
      </c>
      <c r="R20" s="7">
        <f t="shared" si="3"/>
        <v>114</v>
      </c>
      <c r="S20" s="7">
        <f t="shared" si="4"/>
        <v>228</v>
      </c>
      <c r="T20" s="7">
        <f t="shared" si="5"/>
        <v>30</v>
      </c>
      <c r="U20" s="7">
        <f t="shared" si="6"/>
        <v>401.5</v>
      </c>
      <c r="V20" s="21">
        <f t="shared" si="7"/>
        <v>0.15951529598728645</v>
      </c>
      <c r="W20" s="23">
        <v>10264238</v>
      </c>
      <c r="X20" s="23">
        <v>31655138</v>
      </c>
      <c r="Y20" s="26">
        <f t="shared" si="8"/>
        <v>1637302.9626539531</v>
      </c>
      <c r="Z20" s="26">
        <f t="shared" si="9"/>
        <v>5049478.7075883988</v>
      </c>
      <c r="AA20" s="24">
        <f>Y20</f>
        <v>1637302.9626539531</v>
      </c>
      <c r="AB20" s="24">
        <f t="shared" si="11"/>
        <v>5049478.7075883988</v>
      </c>
    </row>
    <row r="21" spans="1:28" x14ac:dyDescent="0.25">
      <c r="A21" s="10" t="s">
        <v>116</v>
      </c>
      <c r="B21" s="10" t="s">
        <v>118</v>
      </c>
      <c r="C21" s="10"/>
      <c r="D21" s="11" t="s">
        <v>127</v>
      </c>
      <c r="E21" s="13">
        <v>6</v>
      </c>
      <c r="F21" s="13">
        <v>2</v>
      </c>
      <c r="G21" s="13">
        <v>1</v>
      </c>
      <c r="H21" s="13">
        <v>0</v>
      </c>
      <c r="I21" s="13">
        <v>0</v>
      </c>
      <c r="J21" s="13">
        <f t="shared" si="0"/>
        <v>9</v>
      </c>
      <c r="K21" s="16">
        <v>0.5</v>
      </c>
      <c r="L21" s="17">
        <v>1</v>
      </c>
      <c r="M21" s="17">
        <v>2</v>
      </c>
      <c r="N21" s="17">
        <v>4</v>
      </c>
      <c r="O21" s="17">
        <v>5</v>
      </c>
      <c r="P21" s="7">
        <f t="shared" si="1"/>
        <v>3</v>
      </c>
      <c r="Q21" s="7">
        <f t="shared" si="2"/>
        <v>2</v>
      </c>
      <c r="R21" s="7">
        <f t="shared" si="3"/>
        <v>2</v>
      </c>
      <c r="S21" s="7">
        <f t="shared" si="4"/>
        <v>0</v>
      </c>
      <c r="T21" s="7">
        <f t="shared" si="5"/>
        <v>0</v>
      </c>
      <c r="U21" s="7">
        <f t="shared" si="6"/>
        <v>7</v>
      </c>
      <c r="V21" s="21">
        <f t="shared" si="7"/>
        <v>2.7810885975367503E-3</v>
      </c>
      <c r="W21" s="23">
        <v>10264238</v>
      </c>
      <c r="X21" s="23">
        <v>31655138</v>
      </c>
      <c r="Y21" s="26">
        <f t="shared" si="8"/>
        <v>28545.755264203417</v>
      </c>
      <c r="Z21" s="26">
        <f t="shared" si="9"/>
        <v>88035.743345252296</v>
      </c>
      <c r="AA21" s="10"/>
      <c r="AB21" s="24"/>
    </row>
    <row r="22" spans="1:28" x14ac:dyDescent="0.25">
      <c r="A22" s="10" t="s">
        <v>116</v>
      </c>
      <c r="B22" s="10" t="s">
        <v>143</v>
      </c>
      <c r="C22" s="10"/>
      <c r="D22" s="11" t="s">
        <v>127</v>
      </c>
      <c r="E22" s="13">
        <v>5</v>
      </c>
      <c r="F22" s="13">
        <v>1</v>
      </c>
      <c r="G22" s="13">
        <v>0</v>
      </c>
      <c r="H22" s="13">
        <v>1</v>
      </c>
      <c r="I22" s="13">
        <v>0</v>
      </c>
      <c r="J22" s="13">
        <f t="shared" si="0"/>
        <v>7</v>
      </c>
      <c r="K22" s="16">
        <v>0.5</v>
      </c>
      <c r="L22" s="17">
        <v>1</v>
      </c>
      <c r="M22" s="17">
        <v>2</v>
      </c>
      <c r="N22" s="17">
        <v>4</v>
      </c>
      <c r="O22" s="17">
        <v>5</v>
      </c>
      <c r="P22" s="7">
        <f t="shared" si="1"/>
        <v>2.5</v>
      </c>
      <c r="Q22" s="7">
        <f t="shared" si="2"/>
        <v>1</v>
      </c>
      <c r="R22" s="7">
        <f t="shared" si="3"/>
        <v>0</v>
      </c>
      <c r="S22" s="7">
        <f t="shared" si="4"/>
        <v>4</v>
      </c>
      <c r="T22" s="7">
        <f t="shared" si="5"/>
        <v>0</v>
      </c>
      <c r="U22" s="7">
        <f t="shared" si="6"/>
        <v>7.5</v>
      </c>
      <c r="V22" s="21">
        <f t="shared" si="7"/>
        <v>2.9797377830750892E-3</v>
      </c>
      <c r="W22" s="23">
        <v>10264238</v>
      </c>
      <c r="X22" s="23">
        <v>31655138</v>
      </c>
      <c r="Y22" s="26">
        <f t="shared" si="8"/>
        <v>30584.737783075088</v>
      </c>
      <c r="Z22" s="26">
        <f t="shared" si="9"/>
        <v>94324.010727056011</v>
      </c>
      <c r="AA22" s="10"/>
      <c r="AB22" s="24"/>
    </row>
    <row r="23" spans="1:28" x14ac:dyDescent="0.25">
      <c r="A23" s="10" t="s">
        <v>116</v>
      </c>
      <c r="B23" s="10" t="s">
        <v>144</v>
      </c>
      <c r="C23" s="10"/>
      <c r="D23" s="11" t="s">
        <v>127</v>
      </c>
      <c r="E23" s="13">
        <v>34</v>
      </c>
      <c r="F23" s="13">
        <v>4</v>
      </c>
      <c r="G23" s="13">
        <v>7</v>
      </c>
      <c r="H23" s="13">
        <v>6</v>
      </c>
      <c r="I23" s="13">
        <v>0</v>
      </c>
      <c r="J23" s="13">
        <f t="shared" si="0"/>
        <v>51</v>
      </c>
      <c r="K23" s="16">
        <v>0.5</v>
      </c>
      <c r="L23" s="17">
        <v>1</v>
      </c>
      <c r="M23" s="17">
        <v>2</v>
      </c>
      <c r="N23" s="17">
        <v>4</v>
      </c>
      <c r="O23" s="17">
        <v>5</v>
      </c>
      <c r="P23" s="7">
        <f t="shared" si="1"/>
        <v>17</v>
      </c>
      <c r="Q23" s="7">
        <f t="shared" si="2"/>
        <v>4</v>
      </c>
      <c r="R23" s="7">
        <f t="shared" si="3"/>
        <v>14</v>
      </c>
      <c r="S23" s="7">
        <f t="shared" si="4"/>
        <v>24</v>
      </c>
      <c r="T23" s="7">
        <f t="shared" si="5"/>
        <v>0</v>
      </c>
      <c r="U23" s="7">
        <f t="shared" si="6"/>
        <v>59</v>
      </c>
      <c r="V23" s="21">
        <f t="shared" si="7"/>
        <v>2.3440603893524037E-2</v>
      </c>
      <c r="W23" s="23">
        <v>10264238</v>
      </c>
      <c r="X23" s="23">
        <v>31655138</v>
      </c>
      <c r="Y23" s="26">
        <f t="shared" si="8"/>
        <v>240599.93722685738</v>
      </c>
      <c r="Z23" s="26">
        <f t="shared" si="9"/>
        <v>742015.55105284066</v>
      </c>
      <c r="AA23" s="10"/>
      <c r="AB23" s="24">
        <f t="shared" si="11"/>
        <v>742015.55105284066</v>
      </c>
    </row>
    <row r="24" spans="1:28" x14ac:dyDescent="0.25">
      <c r="A24" s="10" t="s">
        <v>116</v>
      </c>
      <c r="B24" s="10" t="s">
        <v>145</v>
      </c>
      <c r="C24" s="10"/>
      <c r="D24" s="11" t="s">
        <v>127</v>
      </c>
      <c r="E24" s="13">
        <v>19</v>
      </c>
      <c r="F24" s="13">
        <v>1</v>
      </c>
      <c r="G24" s="13">
        <v>0</v>
      </c>
      <c r="H24" s="13">
        <v>2</v>
      </c>
      <c r="I24" s="13">
        <v>1</v>
      </c>
      <c r="J24" s="13">
        <f t="shared" si="0"/>
        <v>23</v>
      </c>
      <c r="K24" s="16">
        <v>0.5</v>
      </c>
      <c r="L24" s="17">
        <v>1</v>
      </c>
      <c r="M24" s="17">
        <v>2</v>
      </c>
      <c r="N24" s="17">
        <v>4</v>
      </c>
      <c r="O24" s="17">
        <v>5</v>
      </c>
      <c r="P24" s="7">
        <f t="shared" si="1"/>
        <v>9.5</v>
      </c>
      <c r="Q24" s="7">
        <f t="shared" si="2"/>
        <v>1</v>
      </c>
      <c r="R24" s="7">
        <f t="shared" si="3"/>
        <v>0</v>
      </c>
      <c r="S24" s="7">
        <f t="shared" si="4"/>
        <v>8</v>
      </c>
      <c r="T24" s="7">
        <f t="shared" si="5"/>
        <v>5</v>
      </c>
      <c r="U24" s="7">
        <f t="shared" si="6"/>
        <v>23.5</v>
      </c>
      <c r="V24" s="21">
        <f t="shared" si="7"/>
        <v>9.336511720301947E-3</v>
      </c>
      <c r="W24" s="23">
        <v>10264238</v>
      </c>
      <c r="X24" s="23">
        <v>31655138</v>
      </c>
      <c r="Y24" s="26">
        <f t="shared" si="8"/>
        <v>95832.178386968619</v>
      </c>
      <c r="Z24" s="26">
        <f t="shared" si="9"/>
        <v>295548.56694477552</v>
      </c>
      <c r="AA24" s="10"/>
      <c r="AB24" s="24">
        <f t="shared" si="11"/>
        <v>295548.56694477552</v>
      </c>
    </row>
    <row r="25" spans="1:28" x14ac:dyDescent="0.25">
      <c r="A25" s="10" t="s">
        <v>116</v>
      </c>
      <c r="B25" s="10" t="s">
        <v>119</v>
      </c>
      <c r="C25" s="10"/>
      <c r="D25" s="11" t="s">
        <v>127</v>
      </c>
      <c r="E25" s="13">
        <v>151</v>
      </c>
      <c r="F25" s="13">
        <v>33</v>
      </c>
      <c r="G25" s="13">
        <v>33</v>
      </c>
      <c r="H25" s="13">
        <v>26</v>
      </c>
      <c r="I25" s="13">
        <v>1</v>
      </c>
      <c r="J25" s="13">
        <f t="shared" si="0"/>
        <v>244</v>
      </c>
      <c r="K25" s="16">
        <v>0.5</v>
      </c>
      <c r="L25" s="17">
        <v>1</v>
      </c>
      <c r="M25" s="17">
        <v>2</v>
      </c>
      <c r="N25" s="17">
        <v>4</v>
      </c>
      <c r="O25" s="17">
        <v>5</v>
      </c>
      <c r="P25" s="7">
        <f t="shared" si="1"/>
        <v>75.5</v>
      </c>
      <c r="Q25" s="7">
        <f t="shared" si="2"/>
        <v>33</v>
      </c>
      <c r="R25" s="7">
        <f t="shared" si="3"/>
        <v>66</v>
      </c>
      <c r="S25" s="7">
        <f t="shared" si="4"/>
        <v>104</v>
      </c>
      <c r="T25" s="7">
        <f t="shared" si="5"/>
        <v>5</v>
      </c>
      <c r="U25" s="7">
        <f t="shared" si="6"/>
        <v>283.5</v>
      </c>
      <c r="V25" s="21">
        <f t="shared" si="7"/>
        <v>0.11263408820023837</v>
      </c>
      <c r="W25" s="23">
        <v>10264238</v>
      </c>
      <c r="X25" s="23">
        <v>31655138</v>
      </c>
      <c r="Y25" s="26">
        <f t="shared" si="8"/>
        <v>1156103.0882002383</v>
      </c>
      <c r="Z25" s="26">
        <f t="shared" si="9"/>
        <v>3565447.6054827175</v>
      </c>
      <c r="AA25" s="24">
        <f>SUM(Y25,Y24,Y23,Y22,Y21,Y19)</f>
        <v>1688277.5256257448</v>
      </c>
      <c r="AB25" s="24">
        <f>SUM(Z21,Z22,Z25)</f>
        <v>3747807.3595550256</v>
      </c>
    </row>
    <row r="26" spans="1:28" x14ac:dyDescent="0.25">
      <c r="A26" s="10"/>
      <c r="B26" s="10"/>
      <c r="C26" s="10"/>
      <c r="D26" s="10"/>
      <c r="E26" s="14"/>
      <c r="F26" s="14"/>
      <c r="G26" s="14"/>
      <c r="H26" s="14"/>
      <c r="I26" s="14"/>
      <c r="J26" s="14"/>
      <c r="K26" s="18"/>
      <c r="L26" s="18"/>
      <c r="M26" s="18"/>
      <c r="N26" s="18"/>
      <c r="O26" s="18"/>
      <c r="P26" s="7"/>
      <c r="Q26" s="7"/>
      <c r="R26" s="7"/>
      <c r="S26" s="7"/>
      <c r="T26" s="7"/>
      <c r="U26" s="7"/>
      <c r="V26" s="20"/>
      <c r="W26" s="18"/>
      <c r="X26" s="18"/>
      <c r="Y26" s="26">
        <f>SUM(Y3:Y25)</f>
        <v>10264238</v>
      </c>
      <c r="Z26" s="26">
        <f>SUM(Z3:Z25)</f>
        <v>31655138.000000004</v>
      </c>
      <c r="AA26" s="24">
        <f>SUM(AA3:AA25)</f>
        <v>10264238</v>
      </c>
      <c r="AB26" s="24">
        <f>SUM(AB3:AB25)</f>
        <v>31655138.000000004</v>
      </c>
    </row>
  </sheetData>
  <mergeCells count="3">
    <mergeCell ref="E1:I1"/>
    <mergeCell ref="K1:O1"/>
    <mergeCell ref="P1:T1"/>
  </mergeCells>
  <pageMargins left="0.7" right="0.7" top="0.75" bottom="0.75" header="0.3" footer="0.3"/>
  <ignoredErrors>
    <ignoredError sqref="AB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F5F3266D3124792D3CC3C31BE84A1" ma:contentTypeVersion="1" ma:contentTypeDescription="Create a new document." ma:contentTypeScope="" ma:versionID="d67472f569b8bb28805495e55c54f65c">
  <xsd:schema xmlns:xsd="http://www.w3.org/2001/XMLSchema" xmlns:xs="http://www.w3.org/2001/XMLSchema" xmlns:p="http://schemas.microsoft.com/office/2006/metadata/properties" xmlns:ns2="e8d68385-e36c-455a-9742-850c366a6316" targetNamespace="http://schemas.microsoft.com/office/2006/metadata/properties" ma:root="true" ma:fieldsID="440c91409d23367641ef44aac6cf96c4" ns2:_="">
    <xsd:import namespace="e8d68385-e36c-455a-9742-850c366a63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68385-e36c-455a-9742-850c366a631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8d68385-e36c-455a-9742-850c366a6316">R3ACENNRUEEZ-2108309856-60</_dlc_DocId>
    <_dlc_DocIdUrl xmlns="e8d68385-e36c-455a-9742-850c366a6316">
      <Url>http://cep.hgac.net/sustainabledev/disaster/harvey/_layouts/15/DocIdRedir.aspx?ID=R3ACENNRUEEZ-2108309856-60</Url>
      <Description>R3ACENNRUEEZ-2108309856-60</Description>
    </_dlc_DocIdUrl>
  </documentManagement>
</p:properties>
</file>

<file path=customXml/itemProps1.xml><?xml version="1.0" encoding="utf-8"?>
<ds:datastoreItem xmlns:ds="http://schemas.openxmlformats.org/officeDocument/2006/customXml" ds:itemID="{61FABBC1-57C8-4DEA-81A4-F25685A27ECC}"/>
</file>

<file path=customXml/itemProps2.xml><?xml version="1.0" encoding="utf-8"?>
<ds:datastoreItem xmlns:ds="http://schemas.openxmlformats.org/officeDocument/2006/customXml" ds:itemID="{228A042C-AC28-4280-9BDB-718FFFAD080E}"/>
</file>

<file path=customXml/itemProps3.xml><?xml version="1.0" encoding="utf-8"?>
<ds:datastoreItem xmlns:ds="http://schemas.openxmlformats.org/officeDocument/2006/customXml" ds:itemID="{3C1B1A81-3987-473E-9A1F-F1F76B7828D0}"/>
</file>

<file path=customXml/itemProps4.xml><?xml version="1.0" encoding="utf-8"?>
<ds:datastoreItem xmlns:ds="http://schemas.openxmlformats.org/officeDocument/2006/customXml" ds:itemID="{E6616D56-B29D-473B-99F4-FC37985CB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Allocation Summary</vt:lpstr>
      <vt:lpstr>Reallocation</vt:lpstr>
      <vt:lpstr>MOD Procedure</vt:lpstr>
      <vt:lpstr>HUD Worksheet</vt:lpstr>
      <vt:lpstr> Non-HUD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sambidi</dc:creator>
  <cp:lastModifiedBy>sambidi</cp:lastModifiedBy>
  <dcterms:created xsi:type="dcterms:W3CDTF">2018-08-06T19:37:44Z</dcterms:created>
  <dcterms:modified xsi:type="dcterms:W3CDTF">2018-08-07T15:54:34Z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0x010100119F5F3266D3124792D3CC3C31BE84A1</vt:lpwstr>
  </property>
  <property fmtid="{D5CDD505-2E9C-101B-9397-08002B2CF9AE}" pid="3" name="_dlc_DocIdItemGuid">
    <vt:lpwstr>e97a1cbd-df03-4cf1-8b99-312b11841f80</vt:lpwstr>
  </property>
</Properties>
</file>