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ortation\Staff\Vishu\Vishu_T\Vishu_Working\2045 RTP\Call for projects\Final Final Templates\Emissions\"/>
    </mc:Choice>
  </mc:AlternateContent>
  <xr:revisionPtr revIDLastSave="0" documentId="10_ncr:100000_{DD7F4453-C289-4EB9-AC03-13850F3A24CC}" xr6:coauthVersionLast="31" xr6:coauthVersionMax="31" xr10:uidLastSave="{00000000-0000-0000-0000-000000000000}"/>
  <bookViews>
    <workbookView xWindow="0" yWindow="0" windowWidth="28800" windowHeight="14025" xr2:uid="{00000000-000D-0000-FFFF-FFFF00000000}"/>
  </bookViews>
  <sheets>
    <sheet name="Instructions" sheetId="7" r:id="rId1"/>
    <sheet name="Inputs &amp; Outputs" sheetId="1" r:id="rId2"/>
    <sheet name="Benefit Calculations" sheetId="4" r:id="rId3"/>
    <sheet name="Emission Factors" sheetId="2" r:id="rId4"/>
    <sheet name="Value of Emissions" sheetId="6" r:id="rId5"/>
    <sheet name="Formula Documentation" sheetId="3" r:id="rId6"/>
  </sheets>
  <externalReferences>
    <externalReference r:id="rId7"/>
  </externalReferences>
  <definedNames>
    <definedName name="_2018_2025_Demand_Growth">'Benefit Calculations'!#REF!</definedName>
    <definedName name="_2018_2025_V_C_Growth">'Benefit Calculations'!#REF!</definedName>
    <definedName name="_2018_2045_Demand_Growth">'Benefit Calculations'!#REF!</definedName>
    <definedName name="_2018_2045_V_C_Growth">'Benefit Calculations'!#REF!</definedName>
    <definedName name="_2018_Capacity">#REF!</definedName>
    <definedName name="_2018_V_C_Ratio">'Benefit Calculations'!#REF!</definedName>
    <definedName name="_2018_Volume">#REF!</definedName>
    <definedName name="_2025_2045_Demand_Growth">'Benefit Calculations'!#REF!</definedName>
    <definedName name="_2025_2045_V_C_Growth">'Benefit Calculations'!#REF!</definedName>
    <definedName name="_2025_Capacity">#REF!</definedName>
    <definedName name="_2025_V_C_Ratio">'Benefit Calculations'!#REF!</definedName>
    <definedName name="_2025_Volume">#REF!</definedName>
    <definedName name="_2045_Capacity">#REF!</definedName>
    <definedName name="_2045_V_C_Ratio">'Benefit Calculations'!#REF!</definedName>
    <definedName name="_2045_Volume">#REF!</definedName>
    <definedName name="_xlnm._FilterDatabase" localSheetId="1" hidden="1">'Inputs &amp; Outputs'!$B$11:$D$14</definedName>
    <definedName name="Annual_Days_of_Travel">'Benefit Calculations'!#REF!</definedName>
    <definedName name="Base_Year">'Benefit Calculations'!#REF!</definedName>
    <definedName name="Discount_Rate">'Benefit Calculations'!#REF!</definedName>
    <definedName name="Real_wage_growth_rate">'Benefit Calculations'!#REF!</definedName>
    <definedName name="Value_of_Delay_Savings__2015_____000s">[1]Calculations!$S$4:$S$36</definedName>
    <definedName name="Value_of_Delay_Savings__2018_____000s">'Benefit Calculations'!#REF!+'Benefit Calculations'!#REF!</definedName>
    <definedName name="Value_of_Travel_Time__VoTT___2018">'Benefit Calculations'!#REF!</definedName>
    <definedName name="Vehicle_Occupancy">'Benefit Calculations'!#REF!</definedName>
    <definedName name="Year_Open_to_Traffic?">#REF!</definedName>
    <definedName name="Years_to_include_in_BCA_Analysis">'Benefit Calculations'!#REF!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0" i="1" l="1"/>
  <c r="L40" i="1"/>
  <c r="K40" i="1"/>
  <c r="J40" i="1"/>
  <c r="I40" i="1"/>
  <c r="H40" i="1"/>
  <c r="G40" i="1"/>
  <c r="F40" i="1"/>
  <c r="E40" i="1"/>
  <c r="D40" i="1"/>
  <c r="M36" i="1"/>
  <c r="L36" i="1"/>
  <c r="K36" i="1"/>
  <c r="J36" i="1"/>
  <c r="I36" i="1"/>
  <c r="H36" i="1"/>
  <c r="G36" i="1"/>
  <c r="F36" i="1"/>
  <c r="E36" i="1"/>
  <c r="D36" i="1"/>
  <c r="D32" i="1" l="1"/>
  <c r="D33" i="1"/>
  <c r="B4" i="4" l="1"/>
  <c r="D35" i="1" l="1"/>
  <c r="D37" i="1" s="1"/>
  <c r="M32" i="1"/>
  <c r="M35" i="1" s="1"/>
  <c r="M37" i="1" s="1"/>
  <c r="L32" i="1"/>
  <c r="L35" i="1" s="1"/>
  <c r="L37" i="1" s="1"/>
  <c r="K32" i="1"/>
  <c r="K35" i="1" s="1"/>
  <c r="K37" i="1" s="1"/>
  <c r="J32" i="1"/>
  <c r="J35" i="1" s="1"/>
  <c r="J37" i="1" s="1"/>
  <c r="I32" i="1"/>
  <c r="I35" i="1" s="1"/>
  <c r="I37" i="1" s="1"/>
  <c r="M33" i="1"/>
  <c r="L33" i="1"/>
  <c r="K33" i="1"/>
  <c r="J33" i="1"/>
  <c r="I33" i="1"/>
  <c r="G4" i="4" l="1"/>
  <c r="H32" i="1" l="1"/>
  <c r="H35" i="1" s="1"/>
  <c r="H37" i="1" s="1"/>
  <c r="G32" i="1"/>
  <c r="G35" i="1" s="1"/>
  <c r="G37" i="1" s="1"/>
  <c r="F32" i="1"/>
  <c r="F35" i="1" s="1"/>
  <c r="F37" i="1" s="1"/>
  <c r="E32" i="1"/>
  <c r="E35" i="1" s="1"/>
  <c r="E37" i="1" s="1"/>
  <c r="E33" i="1"/>
  <c r="F33" i="1"/>
  <c r="G33" i="1"/>
  <c r="H33" i="1"/>
  <c r="N37" i="1" l="1"/>
  <c r="F4" i="4"/>
  <c r="C4" i="4" l="1"/>
  <c r="B5" i="4"/>
  <c r="C5" i="4"/>
  <c r="H39" i="1" l="1"/>
  <c r="H41" i="1" s="1"/>
  <c r="G39" i="1"/>
  <c r="G41" i="1" s="1"/>
  <c r="F39" i="1"/>
  <c r="F41" i="1" s="1"/>
  <c r="M39" i="1"/>
  <c r="M41" i="1" s="1"/>
  <c r="E39" i="1"/>
  <c r="E41" i="1" s="1"/>
  <c r="L39" i="1"/>
  <c r="L41" i="1" s="1"/>
  <c r="D39" i="1"/>
  <c r="D41" i="1" s="1"/>
  <c r="K39" i="1"/>
  <c r="K41" i="1" s="1"/>
  <c r="I39" i="1"/>
  <c r="I41" i="1" s="1"/>
  <c r="J39" i="1"/>
  <c r="J41" i="1" s="1"/>
  <c r="L4" i="4"/>
  <c r="M4" i="4" s="1"/>
  <c r="H4" i="4"/>
  <c r="I4" i="4" s="1"/>
  <c r="E5" i="4"/>
  <c r="N41" i="1" l="1"/>
  <c r="J4" i="4"/>
  <c r="N4" i="4"/>
  <c r="O4" i="4" s="1"/>
  <c r="G5" i="4"/>
  <c r="F5" i="4"/>
  <c r="E6" i="4"/>
  <c r="L5" i="4" l="1"/>
  <c r="M5" i="4" s="1"/>
  <c r="H5" i="4"/>
  <c r="I5" i="4" s="1"/>
  <c r="G6" i="4"/>
  <c r="F6" i="4"/>
  <c r="E7" i="4"/>
  <c r="J5" i="4" l="1"/>
  <c r="N5" i="4"/>
  <c r="O5" i="4" s="1"/>
  <c r="G7" i="4"/>
  <c r="F7" i="4"/>
  <c r="H6" i="4"/>
  <c r="I6" i="4" s="1"/>
  <c r="L6" i="4"/>
  <c r="M6" i="4" s="1"/>
  <c r="E8" i="4"/>
  <c r="J6" i="4" l="1"/>
  <c r="N6" i="4"/>
  <c r="O6" i="4" s="1"/>
  <c r="G8" i="4"/>
  <c r="F8" i="4"/>
  <c r="L7" i="4"/>
  <c r="M7" i="4" s="1"/>
  <c r="H7" i="4"/>
  <c r="I7" i="4" s="1"/>
  <c r="E9" i="4"/>
  <c r="J7" i="4" l="1"/>
  <c r="G9" i="4"/>
  <c r="F9" i="4"/>
  <c r="H8" i="4"/>
  <c r="I8" i="4" s="1"/>
  <c r="L8" i="4"/>
  <c r="M8" i="4" s="1"/>
  <c r="E10" i="4"/>
  <c r="J8" i="4" l="1"/>
  <c r="N8" i="4"/>
  <c r="O8" i="4" s="1"/>
  <c r="N7" i="4"/>
  <c r="O7" i="4" s="1"/>
  <c r="G10" i="4"/>
  <c r="F10" i="4"/>
  <c r="H9" i="4"/>
  <c r="I9" i="4" s="1"/>
  <c r="L9" i="4"/>
  <c r="M9" i="4" s="1"/>
  <c r="E11" i="4"/>
  <c r="J9" i="4" l="1"/>
  <c r="N9" i="4"/>
  <c r="O9" i="4" s="1"/>
  <c r="G11" i="4"/>
  <c r="F11" i="4"/>
  <c r="H10" i="4"/>
  <c r="I10" i="4" s="1"/>
  <c r="L10" i="4"/>
  <c r="M10" i="4" s="1"/>
  <c r="E12" i="4"/>
  <c r="J10" i="4" l="1"/>
  <c r="N10" i="4"/>
  <c r="O10" i="4" s="1"/>
  <c r="G12" i="4"/>
  <c r="F12" i="4"/>
  <c r="L11" i="4"/>
  <c r="M11" i="4" s="1"/>
  <c r="H11" i="4"/>
  <c r="I11" i="4" s="1"/>
  <c r="E13" i="4"/>
  <c r="J11" i="4" l="1"/>
  <c r="H12" i="4"/>
  <c r="I12" i="4" s="1"/>
  <c r="L12" i="4"/>
  <c r="M12" i="4" s="1"/>
  <c r="G13" i="4"/>
  <c r="F13" i="4"/>
  <c r="E14" i="4"/>
  <c r="J12" i="4" l="1"/>
  <c r="N12" i="4"/>
  <c r="O12" i="4" s="1"/>
  <c r="N11" i="4"/>
  <c r="O11" i="4" s="1"/>
  <c r="G14" i="4"/>
  <c r="F14" i="4"/>
  <c r="H13" i="4"/>
  <c r="I13" i="4" s="1"/>
  <c r="L13" i="4"/>
  <c r="M13" i="4" s="1"/>
  <c r="E15" i="4"/>
  <c r="J13" i="4" l="1"/>
  <c r="N13" i="4"/>
  <c r="O13" i="4" s="1"/>
  <c r="G15" i="4"/>
  <c r="F15" i="4"/>
  <c r="H14" i="4"/>
  <c r="I14" i="4" s="1"/>
  <c r="L14" i="4"/>
  <c r="M14" i="4" s="1"/>
  <c r="E16" i="4"/>
  <c r="J14" i="4" l="1"/>
  <c r="N14" i="4"/>
  <c r="O14" i="4" s="1"/>
  <c r="G16" i="4"/>
  <c r="F16" i="4"/>
  <c r="H15" i="4"/>
  <c r="I15" i="4" s="1"/>
  <c r="L15" i="4"/>
  <c r="M15" i="4" s="1"/>
  <c r="E17" i="4"/>
  <c r="J15" i="4" l="1"/>
  <c r="N15" i="4"/>
  <c r="O15" i="4" s="1"/>
  <c r="G17" i="4"/>
  <c r="F17" i="4"/>
  <c r="H16" i="4"/>
  <c r="I16" i="4" s="1"/>
  <c r="L16" i="4"/>
  <c r="M16" i="4" s="1"/>
  <c r="E18" i="4"/>
  <c r="J16" i="4" l="1"/>
  <c r="N16" i="4"/>
  <c r="O16" i="4" s="1"/>
  <c r="G18" i="4"/>
  <c r="F18" i="4"/>
  <c r="H17" i="4"/>
  <c r="I17" i="4" s="1"/>
  <c r="L17" i="4"/>
  <c r="M17" i="4" s="1"/>
  <c r="E19" i="4"/>
  <c r="J17" i="4" l="1"/>
  <c r="N17" i="4"/>
  <c r="O17" i="4" s="1"/>
  <c r="G19" i="4"/>
  <c r="F19" i="4"/>
  <c r="H18" i="4"/>
  <c r="I18" i="4" s="1"/>
  <c r="L18" i="4"/>
  <c r="M18" i="4" s="1"/>
  <c r="E20" i="4"/>
  <c r="J18" i="4" l="1"/>
  <c r="N18" i="4"/>
  <c r="O18" i="4" s="1"/>
  <c r="G20" i="4"/>
  <c r="F20" i="4"/>
  <c r="H19" i="4"/>
  <c r="I19" i="4" s="1"/>
  <c r="L19" i="4"/>
  <c r="M19" i="4" s="1"/>
  <c r="E21" i="4"/>
  <c r="J19" i="4" l="1"/>
  <c r="N19" i="4"/>
  <c r="O19" i="4" s="1"/>
  <c r="G21" i="4"/>
  <c r="F21" i="4"/>
  <c r="L20" i="4"/>
  <c r="M20" i="4" s="1"/>
  <c r="H20" i="4"/>
  <c r="I20" i="4" s="1"/>
  <c r="E22" i="4"/>
  <c r="J20" i="4" l="1"/>
  <c r="N20" i="4"/>
  <c r="O20" i="4" s="1"/>
  <c r="G22" i="4"/>
  <c r="F22" i="4"/>
  <c r="L21" i="4"/>
  <c r="M21" i="4" s="1"/>
  <c r="H21" i="4"/>
  <c r="I21" i="4" s="1"/>
  <c r="E23" i="4"/>
  <c r="J21" i="4" l="1"/>
  <c r="N21" i="4"/>
  <c r="O21" i="4" s="1"/>
  <c r="G23" i="4"/>
  <c r="F23" i="4"/>
  <c r="L22" i="4"/>
  <c r="M22" i="4" s="1"/>
  <c r="H22" i="4"/>
  <c r="I22" i="4" s="1"/>
  <c r="E24" i="4"/>
  <c r="J22" i="4" l="1"/>
  <c r="N22" i="4"/>
  <c r="O22" i="4" s="1"/>
  <c r="G24" i="4"/>
  <c r="F24" i="4"/>
  <c r="H23" i="4"/>
  <c r="I23" i="4" s="1"/>
  <c r="L23" i="4"/>
  <c r="M23" i="4" s="1"/>
  <c r="E25" i="4"/>
  <c r="J23" i="4" l="1"/>
  <c r="N23" i="4"/>
  <c r="O23" i="4" s="1"/>
  <c r="G25" i="4"/>
  <c r="F25" i="4"/>
  <c r="H24" i="4"/>
  <c r="I24" i="4" s="1"/>
  <c r="L24" i="4"/>
  <c r="M24" i="4" s="1"/>
  <c r="E26" i="4"/>
  <c r="J24" i="4" l="1"/>
  <c r="N24" i="4"/>
  <c r="O24" i="4" s="1"/>
  <c r="G26" i="4"/>
  <c r="F26" i="4"/>
  <c r="H25" i="4"/>
  <c r="I25" i="4" s="1"/>
  <c r="L25" i="4"/>
  <c r="M25" i="4" s="1"/>
  <c r="E27" i="4"/>
  <c r="J25" i="4" l="1"/>
  <c r="N25" i="4"/>
  <c r="O25" i="4" s="1"/>
  <c r="G27" i="4"/>
  <c r="F27" i="4"/>
  <c r="L26" i="4"/>
  <c r="M26" i="4" s="1"/>
  <c r="H26" i="4"/>
  <c r="I26" i="4" s="1"/>
  <c r="E28" i="4"/>
  <c r="J26" i="4" l="1"/>
  <c r="N26" i="4"/>
  <c r="O26" i="4" s="1"/>
  <c r="G28" i="4"/>
  <c r="F28" i="4"/>
  <c r="L27" i="4"/>
  <c r="M27" i="4" s="1"/>
  <c r="H27" i="4"/>
  <c r="I27" i="4" s="1"/>
  <c r="E29" i="4"/>
  <c r="J27" i="4" l="1"/>
  <c r="N27" i="4"/>
  <c r="O27" i="4" s="1"/>
  <c r="G29" i="4"/>
  <c r="F29" i="4"/>
  <c r="L28" i="4"/>
  <c r="M28" i="4" s="1"/>
  <c r="H28" i="4"/>
  <c r="I28" i="4" s="1"/>
  <c r="E30" i="4"/>
  <c r="J28" i="4" l="1"/>
  <c r="N28" i="4"/>
  <c r="O28" i="4" s="1"/>
  <c r="G30" i="4"/>
  <c r="F30" i="4"/>
  <c r="L29" i="4"/>
  <c r="M29" i="4" s="1"/>
  <c r="H29" i="4"/>
  <c r="I29" i="4" s="1"/>
  <c r="E31" i="4"/>
  <c r="J29" i="4" l="1"/>
  <c r="N29" i="4"/>
  <c r="O29" i="4" s="1"/>
  <c r="G31" i="4"/>
  <c r="F31" i="4"/>
  <c r="H30" i="4"/>
  <c r="I30" i="4" s="1"/>
  <c r="L30" i="4"/>
  <c r="M30" i="4" s="1"/>
  <c r="E32" i="4"/>
  <c r="J30" i="4" l="1"/>
  <c r="N30" i="4"/>
  <c r="O30" i="4" s="1"/>
  <c r="G32" i="4"/>
  <c r="F32" i="4"/>
  <c r="L31" i="4"/>
  <c r="M31" i="4" s="1"/>
  <c r="H31" i="4"/>
  <c r="I31" i="4" s="1"/>
  <c r="E33" i="4"/>
  <c r="J31" i="4" l="1"/>
  <c r="N31" i="4"/>
  <c r="O31" i="4" s="1"/>
  <c r="G33" i="4"/>
  <c r="F33" i="4"/>
  <c r="L32" i="4"/>
  <c r="M32" i="4" s="1"/>
  <c r="H32" i="4"/>
  <c r="I32" i="4" s="1"/>
  <c r="E34" i="4"/>
  <c r="J32" i="4" l="1"/>
  <c r="N32" i="4"/>
  <c r="O32" i="4" s="1"/>
  <c r="G34" i="4"/>
  <c r="F34" i="4"/>
  <c r="L33" i="4"/>
  <c r="M33" i="4" s="1"/>
  <c r="H33" i="4"/>
  <c r="I33" i="4" s="1"/>
  <c r="E35" i="4"/>
  <c r="J33" i="4" l="1"/>
  <c r="N33" i="4"/>
  <c r="O33" i="4" s="1"/>
  <c r="G35" i="4"/>
  <c r="F35" i="4"/>
  <c r="L34" i="4"/>
  <c r="M34" i="4" s="1"/>
  <c r="H34" i="4"/>
  <c r="I34" i="4" s="1"/>
  <c r="E36" i="4"/>
  <c r="J34" i="4" l="1"/>
  <c r="N34" i="4"/>
  <c r="O34" i="4" s="1"/>
  <c r="G36" i="4"/>
  <c r="F36" i="4"/>
  <c r="H35" i="4"/>
  <c r="I35" i="4" s="1"/>
  <c r="L35" i="4"/>
  <c r="M35" i="4" s="1"/>
  <c r="J35" i="4" l="1"/>
  <c r="K35" i="4" s="1"/>
  <c r="N35" i="4"/>
  <c r="O35" i="4" s="1"/>
  <c r="L36" i="4"/>
  <c r="M36" i="4" s="1"/>
  <c r="H36" i="4"/>
  <c r="I36" i="4" s="1"/>
  <c r="K21" i="4"/>
  <c r="K12" i="4"/>
  <c r="K20" i="4"/>
  <c r="K4" i="4"/>
  <c r="K27" i="4"/>
  <c r="K18" i="4"/>
  <c r="K34" i="4"/>
  <c r="K26" i="4"/>
  <c r="K19" i="4"/>
  <c r="K13" i="4"/>
  <c r="K29" i="4"/>
  <c r="K6" i="4"/>
  <c r="K28" i="4"/>
  <c r="K8" i="4"/>
  <c r="K7" i="4"/>
  <c r="K33" i="4"/>
  <c r="K25" i="4"/>
  <c r="K10" i="4"/>
  <c r="K5" i="4"/>
  <c r="K32" i="4"/>
  <c r="K24" i="4"/>
  <c r="K17" i="4"/>
  <c r="K11" i="4"/>
  <c r="K31" i="4"/>
  <c r="K23" i="4"/>
  <c r="K9" i="4"/>
  <c r="K15" i="4"/>
  <c r="K30" i="4"/>
  <c r="K22" i="4"/>
  <c r="K16" i="4"/>
  <c r="K14" i="4"/>
  <c r="J36" i="4" l="1"/>
  <c r="J37" i="4" s="1"/>
  <c r="I37" i="4"/>
  <c r="N36" i="4"/>
  <c r="L37" i="4"/>
  <c r="K36" i="4" l="1"/>
  <c r="K37" i="4" s="1"/>
  <c r="M37" i="4"/>
  <c r="E45" i="1" l="1"/>
  <c r="O36" i="4"/>
  <c r="O37" i="4" s="1"/>
  <c r="N37" i="4"/>
  <c r="E46" i="1" l="1"/>
</calcChain>
</file>

<file path=xl/sharedStrings.xml><?xml version="1.0" encoding="utf-8"?>
<sst xmlns="http://schemas.openxmlformats.org/spreadsheetml/2006/main" count="167" uniqueCount="114">
  <si>
    <t>Passenger Vehicle Type</t>
  </si>
  <si>
    <t>Transit Vehicle Type</t>
  </si>
  <si>
    <t>Annual PMT</t>
  </si>
  <si>
    <t>Annual PMT Change</t>
  </si>
  <si>
    <t>[Annual PMT(Year X)] - [Annual PMT(Year X-1)]</t>
  </si>
  <si>
    <t>Nox EF</t>
  </si>
  <si>
    <t>VOC EF</t>
  </si>
  <si>
    <t>Passenger Car</t>
  </si>
  <si>
    <t>VOC</t>
  </si>
  <si>
    <t>NOx</t>
  </si>
  <si>
    <t>All Emission Factors In g/mi</t>
  </si>
  <si>
    <t>NOx Cost Effectiveness ($/ton)</t>
  </si>
  <si>
    <t>VOC Cost Effectiveness ($/ton)</t>
  </si>
  <si>
    <t>Service Cost Per Passenger</t>
  </si>
  <si>
    <t>Service Cost Per PMT</t>
  </si>
  <si>
    <t>Zero Emission Vehicle</t>
  </si>
  <si>
    <t>[Project Funding] / [Net NOx Emissions]</t>
  </si>
  <si>
    <t>Daily Transit Vehicle Trips</t>
  </si>
  <si>
    <t>[H-GAC Project Funding]/[Annual PMT]</t>
  </si>
  <si>
    <t>[Project Funding] / [Net VOC Emissions]</t>
  </si>
  <si>
    <t>[LDV VOC EF]*[Annual PMT]*260</t>
  </si>
  <si>
    <t>[LDV NOx EF]*[Annual PMT]*260</t>
  </si>
  <si>
    <t>Passenger car EFs are derived from the 2018 fleet average</t>
  </si>
  <si>
    <t>Intercity Bus: Diesel</t>
  </si>
  <si>
    <t>Transit Bus: Diesel</t>
  </si>
  <si>
    <t>Transit Bus: CNG</t>
  </si>
  <si>
    <t>All Efs are speed bin 6 (22.5mph to 27.5mph)</t>
  </si>
  <si>
    <t>Road Types</t>
  </si>
  <si>
    <t>Freeway</t>
  </si>
  <si>
    <t>Arterial</t>
  </si>
  <si>
    <t>Passenger Emission Reductions: NOx (tpy)</t>
  </si>
  <si>
    <t>Transit Emissions: NOx (tpy)</t>
  </si>
  <si>
    <t>Net NOx Emissions (tpy)</t>
  </si>
  <si>
    <t>Transit Emissions: VOC (tpy)</t>
  </si>
  <si>
    <t>Net VOC Emissions (tpy)</t>
  </si>
  <si>
    <t>Passenger Emission Reductions: VOC (tpy)</t>
  </si>
  <si>
    <t>Transit Vehicle Model Year</t>
  </si>
  <si>
    <t>2018 Freeway Emissions</t>
  </si>
  <si>
    <t>2018 Arterial Emissions</t>
  </si>
  <si>
    <t>2014 Freeway Emissions</t>
  </si>
  <si>
    <t>2014 Arterial Emissions</t>
  </si>
  <si>
    <t>Transit Vehicle Model Years</t>
  </si>
  <si>
    <t>All other EFs are for new 2014 or 2018 MY vehicles derived from MOVES 2014a</t>
  </si>
  <si>
    <t>Year</t>
  </si>
  <si>
    <t>ZEV</t>
  </si>
  <si>
    <t xml:space="preserve">NOx Emission Factors: </t>
  </si>
  <si>
    <t>VOC Emission Factors:</t>
  </si>
  <si>
    <t xml:space="preserve">VOC Emission Factors: </t>
  </si>
  <si>
    <t>Total</t>
  </si>
  <si>
    <t>Discounted VOC Benefit (7%)</t>
  </si>
  <si>
    <t>VOC Emission Reduction Benefit</t>
  </si>
  <si>
    <t>Discounted NOx Benefit (7%)</t>
  </si>
  <si>
    <t>NOx Emission Reduction Benefit</t>
  </si>
  <si>
    <t>NOx (g/day)</t>
  </si>
  <si>
    <t>Estimated Users</t>
  </si>
  <si>
    <t>Annual Emission Reductions Over Life of Project</t>
  </si>
  <si>
    <t>INPUTS</t>
  </si>
  <si>
    <t>Project Information</t>
  </si>
  <si>
    <t>Name:</t>
  </si>
  <si>
    <t>Application ID Number:</t>
  </si>
  <si>
    <t>Sponsor ID Number (CSJ, etc.):</t>
  </si>
  <si>
    <t>OUTPUTS</t>
  </si>
  <si>
    <t>Benefit Results</t>
  </si>
  <si>
    <t>Applicable Project Life (from MoSERS)</t>
  </si>
  <si>
    <t>Route Road Type</t>
  </si>
  <si>
    <t>Vehicle Emission Factors</t>
  </si>
  <si>
    <t>Passenger</t>
  </si>
  <si>
    <t>Transit</t>
  </si>
  <si>
    <t>Total Project</t>
  </si>
  <si>
    <t>Transit Bus: Low NOx CNG</t>
  </si>
  <si>
    <t>Transit VMT</t>
  </si>
  <si>
    <t>Passenger Miles Traveled</t>
  </si>
  <si>
    <t>Year 1</t>
  </si>
  <si>
    <t>Year 2</t>
  </si>
  <si>
    <t>Year 3</t>
  </si>
  <si>
    <t>Year 4</t>
  </si>
  <si>
    <t>Year 5</t>
  </si>
  <si>
    <t>Value of Emissions, TIGER BCA Resource Guide</t>
  </si>
  <si>
    <t>Emission Type</t>
  </si>
  <si>
    <t>Volatile Organic Compounds (VOCs)</t>
  </si>
  <si>
    <t>Nitrogen oxides (NOx)</t>
  </si>
  <si>
    <t>Year 6</t>
  </si>
  <si>
    <t>Year 7</t>
  </si>
  <si>
    <t>Year 8</t>
  </si>
  <si>
    <t>Year 9</t>
  </si>
  <si>
    <t>Year 10</t>
  </si>
  <si>
    <t>Non-Freeway</t>
  </si>
  <si>
    <t>Data entered by the sponsors</t>
  </si>
  <si>
    <t>Data populated/calculated based on inputs</t>
  </si>
  <si>
    <t>Benefits calculated by the template</t>
  </si>
  <si>
    <t>$ / short ton ($2017)</t>
  </si>
  <si>
    <t>NOx Discounted Emission Reduction Benefits @ 7% (2018 $)</t>
  </si>
  <si>
    <t>VOC Discounted Emission Reduction Benefits @ 7% (2018 $)</t>
  </si>
  <si>
    <t>NOx (Short ton/yr)</t>
  </si>
  <si>
    <t>VOC 
(g/day)</t>
  </si>
  <si>
    <t>VOC 
(Short ton/yr)</t>
  </si>
  <si>
    <t>[Passenger NOx Emissions]-[Transit Bus NOx Emissions]</t>
  </si>
  <si>
    <t xml:space="preserve"> [Passenger VOC Emissions]-[Transit Bus VOC Emissions]</t>
  </si>
  <si>
    <t>Estimated Transit Ridership per trip: Year 1</t>
  </si>
  <si>
    <t>Estimated Transit Ridership per trip: Year 2</t>
  </si>
  <si>
    <t>Estimated Transit Ridership per trip: Year 3</t>
  </si>
  <si>
    <t>Estimated Transit Ridership per trip: Year 4</t>
  </si>
  <si>
    <t>Estimated Transit Ridership per trip: Year 5</t>
  </si>
  <si>
    <t>Estimated Transit Ridership per trip: Year 6</t>
  </si>
  <si>
    <t>Estimated Transit Ridership per trip: Year 7</t>
  </si>
  <si>
    <t>Estimated Transit Ridership per trip: Year 8</t>
  </si>
  <si>
    <t>Estimated Transit Ridership per trip: Year 9</t>
  </si>
  <si>
    <t>Estimated Transit Ridership per trip: Year 10</t>
  </si>
  <si>
    <t>Year Open to Users?</t>
  </si>
  <si>
    <t>Transit One-Way Trip Length (miles)</t>
  </si>
  <si>
    <t>[Daily Passenger Trips] * [Transit Trip Length] * 2 * 260</t>
  </si>
  <si>
    <t>[H-GAC Project Funding] / [Daily Ridership] * 260</t>
  </si>
  <si>
    <t>[Transit Bus NOx EF]*[Daily Transit Vehicle Trips]*([Transit Trip Length]*2)*260 *(1/970184)</t>
  </si>
  <si>
    <t>[Transit Bus VOC EF]*[Daily Transit Vehicle Trips]*([Transit Trip Length]*2)*260 * (1/970184)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</si>
</sst>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_(* #,##0.0_);_(* \(#,##0.0\);_(* &quot;-&quot;??_);_(@_)"/>
    <numFmt numFmtId="167" formatCode="_(* #,##0.000000000_);_(* \(#,##0.000000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8" tint="0.59999389629810485"/>
      </patternFill>
    </fill>
    <fill>
      <patternFill patternType="solid">
        <fgColor theme="0" tint="-0.14999847407452621"/>
        <bgColor theme="8" tint="0.79998168889431442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6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5" xfId="0" applyBorder="1"/>
    <xf numFmtId="0" fontId="0" fillId="0" borderId="0" xfId="0" applyFill="1" applyBorder="1"/>
    <xf numFmtId="0" fontId="0" fillId="0" borderId="4" xfId="0" applyBorder="1"/>
    <xf numFmtId="0" fontId="0" fillId="0" borderId="6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165" fontId="0" fillId="0" borderId="0" xfId="0" applyNumberFormat="1"/>
    <xf numFmtId="165" fontId="0" fillId="0" borderId="2" xfId="0" applyNumberFormat="1" applyBorder="1"/>
    <xf numFmtId="165" fontId="0" fillId="0" borderId="3" xfId="0" applyNumberFormat="1" applyBorder="1"/>
    <xf numFmtId="165" fontId="0" fillId="0" borderId="0" xfId="0" applyNumberFormat="1" applyBorder="1"/>
    <xf numFmtId="165" fontId="0" fillId="0" borderId="5" xfId="0" applyNumberFormat="1" applyBorder="1"/>
    <xf numFmtId="165" fontId="0" fillId="0" borderId="0" xfId="1" applyNumberFormat="1" applyFont="1" applyBorder="1"/>
    <xf numFmtId="165" fontId="0" fillId="0" borderId="5" xfId="1" applyNumberFormat="1" applyFont="1" applyBorder="1"/>
    <xf numFmtId="165" fontId="0" fillId="0" borderId="7" xfId="1" applyNumberFormat="1" applyFont="1" applyBorder="1"/>
    <xf numFmtId="165" fontId="0" fillId="0" borderId="8" xfId="1" applyNumberFormat="1" applyFont="1" applyBorder="1"/>
    <xf numFmtId="0" fontId="0" fillId="0" borderId="4" xfId="0" applyBorder="1"/>
    <xf numFmtId="0" fontId="0" fillId="0" borderId="6" xfId="0" applyBorder="1"/>
    <xf numFmtId="0" fontId="0" fillId="0" borderId="4" xfId="0" applyBorder="1"/>
    <xf numFmtId="0" fontId="0" fillId="0" borderId="6" xfId="0" applyBorder="1"/>
    <xf numFmtId="0" fontId="0" fillId="0" borderId="0" xfId="0" applyBorder="1"/>
    <xf numFmtId="0" fontId="0" fillId="0" borderId="0" xfId="0" applyBorder="1"/>
    <xf numFmtId="0" fontId="0" fillId="0" borderId="7" xfId="0" applyBorder="1"/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1" xfId="0" applyBorder="1"/>
    <xf numFmtId="0" fontId="0" fillId="0" borderId="0" xfId="0" applyBorder="1"/>
    <xf numFmtId="0" fontId="0" fillId="0" borderId="0" xfId="0" applyNumberFormat="1"/>
    <xf numFmtId="2" fontId="0" fillId="0" borderId="0" xfId="0" applyNumberFormat="1"/>
    <xf numFmtId="10" fontId="0" fillId="0" borderId="0" xfId="3" applyNumberFormat="1" applyFont="1"/>
    <xf numFmtId="0" fontId="0" fillId="3" borderId="21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43" fontId="0" fillId="0" borderId="0" xfId="1" applyFont="1" applyBorder="1"/>
    <xf numFmtId="43" fontId="0" fillId="0" borderId="18" xfId="1" applyFont="1" applyBorder="1"/>
    <xf numFmtId="0" fontId="0" fillId="4" borderId="9" xfId="0" applyFont="1" applyFill="1" applyBorder="1" applyAlignment="1">
      <alignment horizontal="center"/>
    </xf>
    <xf numFmtId="0" fontId="0" fillId="4" borderId="21" xfId="0" applyFont="1" applyFill="1" applyBorder="1" applyAlignment="1">
      <alignment horizontal="center"/>
    </xf>
    <xf numFmtId="0" fontId="4" fillId="0" borderId="10" xfId="0" applyFont="1" applyBorder="1"/>
    <xf numFmtId="0" fontId="0" fillId="0" borderId="10" xfId="0" applyBorder="1"/>
    <xf numFmtId="0" fontId="4" fillId="0" borderId="0" xfId="0" applyFont="1" applyBorder="1"/>
    <xf numFmtId="0" fontId="0" fillId="0" borderId="0" xfId="0" applyBorder="1"/>
    <xf numFmtId="0" fontId="0" fillId="0" borderId="0" xfId="0"/>
    <xf numFmtId="0" fontId="3" fillId="5" borderId="9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5" borderId="22" xfId="0" applyFont="1" applyFill="1" applyBorder="1" applyAlignment="1">
      <alignment horizontal="center" vertical="center" wrapText="1"/>
    </xf>
    <xf numFmtId="0" fontId="0" fillId="0" borderId="20" xfId="0" applyBorder="1"/>
    <xf numFmtId="0" fontId="3" fillId="5" borderId="9" xfId="0" applyNumberFormat="1" applyFont="1" applyFill="1" applyBorder="1" applyAlignment="1">
      <alignment horizontal="center" vertical="center" wrapText="1"/>
    </xf>
    <xf numFmtId="0" fontId="3" fillId="5" borderId="22" xfId="0" applyNumberFormat="1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43" fontId="0" fillId="0" borderId="27" xfId="1" applyFont="1" applyBorder="1"/>
    <xf numFmtId="44" fontId="0" fillId="0" borderId="27" xfId="2" applyFont="1" applyBorder="1"/>
    <xf numFmtId="44" fontId="0" fillId="2" borderId="27" xfId="2" applyFont="1" applyFill="1" applyBorder="1"/>
    <xf numFmtId="44" fontId="0" fillId="2" borderId="23" xfId="2" applyFont="1" applyFill="1" applyBorder="1"/>
    <xf numFmtId="6" fontId="0" fillId="0" borderId="0" xfId="0" applyNumberFormat="1"/>
    <xf numFmtId="43" fontId="0" fillId="0" borderId="0" xfId="0" applyNumberFormat="1"/>
    <xf numFmtId="43" fontId="0" fillId="0" borderId="28" xfId="1" applyFont="1" applyBorder="1"/>
    <xf numFmtId="43" fontId="0" fillId="0" borderId="25" xfId="1" applyNumberFormat="1" applyFont="1" applyBorder="1"/>
    <xf numFmtId="0" fontId="2" fillId="0" borderId="0" xfId="0" applyFont="1" applyAlignment="1">
      <alignment horizontal="center"/>
    </xf>
    <xf numFmtId="0" fontId="0" fillId="0" borderId="9" xfId="0" applyBorder="1" applyAlignment="1">
      <alignment vertical="top"/>
    </xf>
    <xf numFmtId="6" fontId="0" fillId="0" borderId="9" xfId="0" applyNumberFormat="1" applyBorder="1" applyAlignment="1">
      <alignment vertical="top"/>
    </xf>
    <xf numFmtId="0" fontId="6" fillId="0" borderId="0" xfId="0" applyFont="1"/>
    <xf numFmtId="0" fontId="2" fillId="8" borderId="9" xfId="0" applyFont="1" applyFill="1" applyBorder="1"/>
    <xf numFmtId="6" fontId="0" fillId="0" borderId="9" xfId="0" applyNumberFormat="1" applyFill="1" applyBorder="1" applyAlignment="1">
      <alignment vertical="top"/>
    </xf>
    <xf numFmtId="44" fontId="7" fillId="0" borderId="0" xfId="2" applyFont="1" applyBorder="1"/>
    <xf numFmtId="44" fontId="7" fillId="2" borderId="0" xfId="2" applyFont="1" applyFill="1" applyBorder="1"/>
    <xf numFmtId="44" fontId="7" fillId="2" borderId="10" xfId="2" applyFont="1" applyFill="1" applyBorder="1"/>
    <xf numFmtId="44" fontId="7" fillId="0" borderId="11" xfId="2" applyFont="1" applyBorder="1"/>
    <xf numFmtId="44" fontId="7" fillId="2" borderId="26" xfId="2" applyFont="1" applyFill="1" applyBorder="1"/>
    <xf numFmtId="0" fontId="0" fillId="0" borderId="0" xfId="0"/>
    <xf numFmtId="0" fontId="0" fillId="6" borderId="9" xfId="0" applyFill="1" applyBorder="1"/>
    <xf numFmtId="0" fontId="0" fillId="0" borderId="0" xfId="0"/>
    <xf numFmtId="0" fontId="3" fillId="11" borderId="37" xfId="0" applyFont="1" applyFill="1" applyBorder="1"/>
    <xf numFmtId="0" fontId="3" fillId="12" borderId="24" xfId="0" applyFont="1" applyFill="1" applyBorder="1"/>
    <xf numFmtId="0" fontId="5" fillId="12" borderId="25" xfId="0" applyFont="1" applyFill="1" applyBorder="1"/>
    <xf numFmtId="0" fontId="0" fillId="12" borderId="9" xfId="0" applyFill="1" applyBorder="1"/>
    <xf numFmtId="0" fontId="0" fillId="12" borderId="23" xfId="0" applyFill="1" applyBorder="1"/>
    <xf numFmtId="0" fontId="0" fillId="12" borderId="33" xfId="0" applyFill="1" applyBorder="1"/>
    <xf numFmtId="167" fontId="0" fillId="12" borderId="9" xfId="1" applyNumberFormat="1" applyFont="1" applyFill="1" applyBorder="1" applyAlignment="1"/>
    <xf numFmtId="167" fontId="0" fillId="12" borderId="23" xfId="1" applyNumberFormat="1" applyFont="1" applyFill="1" applyBorder="1" applyAlignment="1"/>
    <xf numFmtId="0" fontId="3" fillId="13" borderId="18" xfId="0" applyFont="1" applyFill="1" applyBorder="1"/>
    <xf numFmtId="0" fontId="3" fillId="13" borderId="0" xfId="0" applyFont="1" applyFill="1" applyBorder="1"/>
    <xf numFmtId="0" fontId="0" fillId="15" borderId="9" xfId="0" applyFill="1" applyBorder="1" applyProtection="1">
      <protection locked="0"/>
    </xf>
    <xf numFmtId="0" fontId="0" fillId="0" borderId="0" xfId="0" applyProtection="1">
      <protection locked="0"/>
    </xf>
    <xf numFmtId="0" fontId="0" fillId="7" borderId="9" xfId="0" applyFill="1" applyBorder="1"/>
    <xf numFmtId="167" fontId="0" fillId="0" borderId="0" xfId="0" applyNumberFormat="1"/>
    <xf numFmtId="3" fontId="0" fillId="9" borderId="30" xfId="1" applyNumberFormat="1" applyFont="1" applyFill="1" applyBorder="1" applyAlignment="1" applyProtection="1"/>
    <xf numFmtId="3" fontId="0" fillId="9" borderId="9" xfId="1" applyNumberFormat="1" applyFont="1" applyFill="1" applyBorder="1" applyAlignment="1" applyProtection="1"/>
    <xf numFmtId="3" fontId="0" fillId="9" borderId="23" xfId="1" applyNumberFormat="1" applyFont="1" applyFill="1" applyBorder="1" applyAlignment="1" applyProtection="1"/>
    <xf numFmtId="3" fontId="0" fillId="9" borderId="33" xfId="1" applyNumberFormat="1" applyFont="1" applyFill="1" applyBorder="1" applyAlignment="1" applyProtection="1"/>
    <xf numFmtId="167" fontId="0" fillId="9" borderId="9" xfId="1" applyNumberFormat="1" applyFont="1" applyFill="1" applyBorder="1" applyAlignment="1" applyProtection="1"/>
    <xf numFmtId="167" fontId="0" fillId="9" borderId="23" xfId="1" applyNumberFormat="1" applyFont="1" applyFill="1" applyBorder="1" applyAlignment="1" applyProtection="1"/>
    <xf numFmtId="167" fontId="0" fillId="9" borderId="33" xfId="1" applyNumberFormat="1" applyFont="1" applyFill="1" applyBorder="1" applyAlignment="1" applyProtection="1"/>
    <xf numFmtId="167" fontId="0" fillId="9" borderId="36" xfId="1" applyNumberFormat="1" applyFont="1" applyFill="1" applyBorder="1" applyAlignment="1" applyProtection="1"/>
    <xf numFmtId="4" fontId="7" fillId="10" borderId="31" xfId="0" applyNumberFormat="1" applyFont="1" applyFill="1" applyBorder="1" applyProtection="1"/>
    <xf numFmtId="4" fontId="0" fillId="10" borderId="33" xfId="0" applyNumberFormat="1" applyFill="1" applyBorder="1" applyProtection="1"/>
    <xf numFmtId="164" fontId="0" fillId="14" borderId="22" xfId="1" applyNumberFormat="1" applyFont="1" applyFill="1" applyBorder="1" applyProtection="1">
      <protection locked="0"/>
    </xf>
    <xf numFmtId="164" fontId="0" fillId="14" borderId="39" xfId="1" applyNumberFormat="1" applyFont="1" applyFill="1" applyBorder="1" applyProtection="1">
      <protection locked="0"/>
    </xf>
    <xf numFmtId="164" fontId="0" fillId="14" borderId="37" xfId="1" applyNumberFormat="1" applyFont="1" applyFill="1" applyBorder="1" applyProtection="1">
      <protection locked="0"/>
    </xf>
    <xf numFmtId="164" fontId="0" fillId="14" borderId="38" xfId="1" applyNumberFormat="1" applyFont="1" applyFill="1" applyBorder="1" applyProtection="1">
      <protection locked="0"/>
    </xf>
    <xf numFmtId="164" fontId="0" fillId="14" borderId="40" xfId="1" applyNumberFormat="1" applyFont="1" applyFill="1" applyBorder="1" applyProtection="1">
      <protection locked="0"/>
    </xf>
    <xf numFmtId="164" fontId="0" fillId="14" borderId="41" xfId="1" applyNumberFormat="1" applyFont="1" applyFill="1" applyBorder="1" applyProtection="1">
      <protection locked="0"/>
    </xf>
    <xf numFmtId="0" fontId="0" fillId="13" borderId="34" xfId="0" applyFill="1" applyBorder="1" applyAlignment="1">
      <alignment horizontal="center"/>
    </xf>
    <xf numFmtId="0" fontId="0" fillId="13" borderId="23" xfId="0" applyFill="1" applyBorder="1" applyAlignment="1">
      <alignment horizontal="center"/>
    </xf>
    <xf numFmtId="166" fontId="0" fillId="13" borderId="9" xfId="1" applyNumberFormat="1" applyFont="1" applyFill="1" applyBorder="1" applyProtection="1">
      <protection locked="0"/>
    </xf>
    <xf numFmtId="166" fontId="0" fillId="13" borderId="33" xfId="1" applyNumberFormat="1" applyFont="1" applyFill="1" applyBorder="1" applyProtection="1">
      <protection locked="0"/>
    </xf>
    <xf numFmtId="164" fontId="0" fillId="14" borderId="9" xfId="1" applyNumberFormat="1" applyFont="1" applyFill="1" applyBorder="1" applyProtection="1">
      <protection locked="0"/>
    </xf>
    <xf numFmtId="164" fontId="0" fillId="14" borderId="33" xfId="1" applyNumberFormat="1" applyFont="1" applyFill="1" applyBorder="1" applyProtection="1">
      <protection locked="0"/>
    </xf>
    <xf numFmtId="0" fontId="0" fillId="14" borderId="22" xfId="0" applyFill="1" applyBorder="1" applyAlignment="1">
      <alignment horizontal="left"/>
    </xf>
    <xf numFmtId="0" fontId="0" fillId="14" borderId="23" xfId="0" applyFill="1" applyBorder="1" applyAlignment="1">
      <alignment horizontal="left"/>
    </xf>
    <xf numFmtId="0" fontId="0" fillId="14" borderId="9" xfId="0" applyFill="1" applyBorder="1" applyProtection="1">
      <protection locked="0"/>
    </xf>
    <xf numFmtId="0" fontId="0" fillId="14" borderId="33" xfId="0" applyFill="1" applyBorder="1" applyProtection="1">
      <protection locked="0"/>
    </xf>
    <xf numFmtId="0" fontId="0" fillId="14" borderId="9" xfId="0" applyFill="1" applyBorder="1" applyAlignment="1" applyProtection="1">
      <alignment horizontal="right"/>
      <protection locked="0"/>
    </xf>
    <xf numFmtId="0" fontId="0" fillId="14" borderId="33" xfId="0" applyFill="1" applyBorder="1" applyAlignment="1" applyProtection="1">
      <alignment horizontal="right"/>
      <protection locked="0"/>
    </xf>
    <xf numFmtId="0" fontId="0" fillId="14" borderId="42" xfId="0" applyFill="1" applyBorder="1" applyProtection="1">
      <protection locked="0"/>
    </xf>
    <xf numFmtId="0" fontId="0" fillId="14" borderId="17" xfId="0" applyFill="1" applyBorder="1" applyProtection="1">
      <protection locked="0"/>
    </xf>
    <xf numFmtId="0" fontId="0" fillId="14" borderId="22" xfId="0" applyFill="1" applyBorder="1" applyProtection="1">
      <protection locked="0"/>
    </xf>
    <xf numFmtId="0" fontId="0" fillId="14" borderId="39" xfId="0" applyFill="1" applyBorder="1" applyProtection="1">
      <protection locked="0"/>
    </xf>
    <xf numFmtId="0" fontId="0" fillId="14" borderId="22" xfId="0" applyNumberFormat="1" applyFill="1" applyBorder="1" applyProtection="1">
      <protection locked="0"/>
    </xf>
    <xf numFmtId="0" fontId="0" fillId="14" borderId="39" xfId="0" applyNumberFormat="1" applyFill="1" applyBorder="1" applyProtection="1">
      <protection locked="0"/>
    </xf>
    <xf numFmtId="0" fontId="0" fillId="13" borderId="9" xfId="0" applyNumberFormat="1" applyFill="1" applyBorder="1" applyProtection="1">
      <protection locked="0"/>
    </xf>
    <xf numFmtId="0" fontId="0" fillId="13" borderId="33" xfId="0" applyNumberFormat="1" applyFill="1" applyBorder="1" applyProtection="1">
      <protection locked="0"/>
    </xf>
    <xf numFmtId="166" fontId="0" fillId="14" borderId="9" xfId="1" applyNumberFormat="1" applyFont="1" applyFill="1" applyBorder="1" applyProtection="1">
      <protection locked="0"/>
    </xf>
    <xf numFmtId="166" fontId="0" fillId="14" borderId="33" xfId="1" applyNumberFormat="1" applyFont="1" applyFill="1" applyBorder="1" applyProtection="1">
      <protection locked="0"/>
    </xf>
    <xf numFmtId="0" fontId="0" fillId="9" borderId="35" xfId="0" applyFill="1" applyBorder="1" applyAlignment="1" applyProtection="1">
      <alignment horizontal="right"/>
    </xf>
    <xf numFmtId="0" fontId="0" fillId="9" borderId="36" xfId="0" applyFill="1" applyBorder="1" applyAlignment="1" applyProtection="1">
      <alignment horizontal="right"/>
    </xf>
    <xf numFmtId="0" fontId="0" fillId="10" borderId="29" xfId="0" applyFill="1" applyBorder="1" applyAlignment="1">
      <alignment horizontal="right"/>
    </xf>
    <xf numFmtId="0" fontId="0" fillId="10" borderId="30" xfId="0" applyFill="1" applyBorder="1" applyAlignment="1">
      <alignment horizontal="right"/>
    </xf>
    <xf numFmtId="0" fontId="0" fillId="10" borderId="32" xfId="0" applyFill="1" applyBorder="1" applyAlignment="1">
      <alignment horizontal="right"/>
    </xf>
    <xf numFmtId="0" fontId="0" fillId="10" borderId="9" xfId="0" applyFill="1" applyBorder="1" applyAlignment="1">
      <alignment horizontal="right"/>
    </xf>
    <xf numFmtId="0" fontId="0" fillId="13" borderId="32" xfId="0" applyFill="1" applyBorder="1" applyProtection="1">
      <protection locked="0"/>
    </xf>
    <xf numFmtId="0" fontId="0" fillId="13" borderId="9" xfId="0" applyFill="1" applyBorder="1" applyProtection="1">
      <protection locked="0"/>
    </xf>
    <xf numFmtId="0" fontId="0" fillId="9" borderId="32" xfId="0" applyFill="1" applyBorder="1" applyAlignment="1" applyProtection="1">
      <alignment horizontal="right"/>
    </xf>
    <xf numFmtId="0" fontId="0" fillId="9" borderId="9" xfId="0" applyFill="1" applyBorder="1" applyAlignment="1" applyProtection="1">
      <alignment horizontal="right"/>
    </xf>
    <xf numFmtId="0" fontId="0" fillId="9" borderId="29" xfId="0" applyFill="1" applyBorder="1" applyAlignment="1" applyProtection="1">
      <alignment horizontal="right"/>
    </xf>
    <xf numFmtId="0" fontId="0" fillId="9" borderId="30" xfId="0" applyFill="1" applyBorder="1" applyAlignment="1" applyProtection="1">
      <alignment horizontal="right"/>
    </xf>
    <xf numFmtId="0" fontId="0" fillId="12" borderId="32" xfId="0" applyFill="1" applyBorder="1"/>
    <xf numFmtId="0" fontId="0" fillId="12" borderId="9" xfId="0" applyFill="1" applyBorder="1"/>
    <xf numFmtId="0" fontId="0" fillId="0" borderId="0" xfId="0"/>
    <xf numFmtId="0" fontId="0" fillId="0" borderId="0" xfId="0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DCE6F1"/>
      <color rgb="FF4F81BD"/>
      <color rgb="FF3381C7"/>
      <color rgb="FFC0504D"/>
      <color rgb="FFF2DCDB"/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1</xdr:row>
      <xdr:rowOff>9524</xdr:rowOff>
    </xdr:from>
    <xdr:to>
      <xdr:col>16</xdr:col>
      <xdr:colOff>381000</xdr:colOff>
      <xdr:row>31</xdr:row>
      <xdr:rowOff>142875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63207889-C477-4A54-8640-DCB92460E3E3}"/>
            </a:ext>
          </a:extLst>
        </xdr:cNvPr>
        <xdr:cNvSpPr txBox="1">
          <a:spLocks noChangeArrowheads="1"/>
        </xdr:cNvSpPr>
      </xdr:nvSpPr>
      <xdr:spPr bwMode="auto">
        <a:xfrm>
          <a:off x="581025" y="200024"/>
          <a:ext cx="9553575" cy="5848351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ct val="150000"/>
            </a:lnSpc>
            <a:defRPr sz="1000"/>
          </a:pPr>
          <a:r>
            <a:rPr lang="en-US" sz="1100" b="1" i="0" u="none" strike="noStrike" baseline="0">
              <a:solidFill>
                <a:schemeClr val="bg1"/>
              </a:solidFill>
              <a:latin typeface="+mn-lt"/>
            </a:rPr>
            <a:t>Instructions: </a:t>
          </a:r>
          <a:endParaRPr lang="en-US" sz="1100" b="0" i="0" u="none" strike="noStrike" baseline="0">
            <a:solidFill>
              <a:schemeClr val="bg1"/>
            </a:solidFill>
            <a:latin typeface="+mn-lt"/>
            <a:cs typeface="Times New Roman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"Inputs &amp; Outputs" tab, fill in all "blue" shaded sections Project Information.</a:t>
          </a: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171450" indent="-171450">
            <a:lnSpc>
              <a:spcPct val="150000"/>
            </a:lnSpc>
            <a:buFont typeface="Arial" panose="020B0604020202020204" pitchFamily="34" charset="0"/>
            <a:buChar char="•"/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Project Information:</a:t>
          </a:r>
        </a:p>
        <a:p>
          <a:pPr marL="1085850" lvl="2" indent="-171450">
            <a:lnSpc>
              <a:spcPct val="150000"/>
            </a:lnSpc>
            <a:buFont typeface="Arial" panose="020B0604020202020204" pitchFamily="34" charset="0"/>
            <a:buChar char="•"/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Year Open to Traffic?: 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Please click the drop-down arrow on cell D8 to select the year Open to Traffic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1085850" lvl="2" indent="-171450">
            <a:lnSpc>
              <a:spcPct val="150000"/>
            </a:lnSpc>
            <a:buFont typeface="Arial" panose="020B0604020202020204" pitchFamily="34" charset="0"/>
            <a:buChar char="•"/>
          </a:pPr>
          <a:r>
            <a:rPr lang="en-US" sz="11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Applicable Project Life (from MoSERS)</a:t>
          </a:r>
          <a:r>
            <a:rPr lang="en-US">
              <a:solidFill>
                <a:schemeClr val="bg1"/>
              </a:solidFill>
              <a:latin typeface="+mn-lt"/>
            </a:rPr>
            <a:t> </a:t>
          </a: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Please enter applicable life of project in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cell D10</a:t>
          </a:r>
          <a:endParaRPr lang="en-US" sz="1100">
            <a:solidFill>
              <a:schemeClr val="bg1"/>
            </a:solidFill>
            <a:effectLst/>
            <a:latin typeface="+mn-lt"/>
          </a:endParaRPr>
        </a:p>
        <a:p>
          <a:pPr marL="1085850" lvl="2" indent="-171450">
            <a:lnSpc>
              <a:spcPct val="150000"/>
            </a:lnSpc>
            <a:buFont typeface="Arial" panose="020B0604020202020204" pitchFamily="34" charset="0"/>
            <a:buChar char="•"/>
          </a:pPr>
          <a:r>
            <a:rPr lang="en-US" sz="11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Route Road Type</a:t>
          </a:r>
          <a:r>
            <a:rPr lang="en-US">
              <a:solidFill>
                <a:schemeClr val="bg1"/>
              </a:solidFill>
              <a:latin typeface="+mn-lt"/>
            </a:rPr>
            <a:t> </a:t>
          </a: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Please click the drop-down arrow on cell D11 </a:t>
          </a: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to select the  Facility type of the roadway to which the proposed new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vehicles operate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1085850" lvl="2" indent="-171450">
            <a:lnSpc>
              <a:spcPct val="150000"/>
            </a:lnSpc>
            <a:buFont typeface="Arial" panose="020B0604020202020204" pitchFamily="34" charset="0"/>
            <a:buChar char="•"/>
          </a:pPr>
          <a:r>
            <a:rPr lang="en-US" sz="11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Transit Vehicle Model Year</a:t>
          </a:r>
          <a:r>
            <a:rPr lang="en-US">
              <a:solidFill>
                <a:schemeClr val="bg1"/>
              </a:solidFill>
              <a:latin typeface="+mn-lt"/>
            </a:rPr>
            <a:t> </a:t>
          </a: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Please click the drop-down arrow on cell D12 to select the proposed new Transit Vehicle Model Year. If the model year is newer than 2018 please select 2018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1085850" lvl="2" indent="-171450">
            <a:lnSpc>
              <a:spcPct val="150000"/>
            </a:lnSpc>
            <a:buFont typeface="Arial" panose="020B0604020202020204" pitchFamily="34" charset="0"/>
            <a:buChar char="•"/>
          </a:pPr>
          <a:r>
            <a:rPr lang="en-US" sz="11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Passenger Vehicle Type: </a:t>
          </a:r>
          <a:r>
            <a:rPr lang="en-US">
              <a:solidFill>
                <a:schemeClr val="bg1"/>
              </a:solidFill>
              <a:latin typeface="+mn-lt"/>
            </a:rPr>
            <a:t> 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Please click the drop-down arrow on cell D13 to select the passenger vehicle type</a:t>
          </a:r>
        </a:p>
        <a:p>
          <a:pPr marL="1085850" lvl="2" indent="-171450">
            <a:lnSpc>
              <a:spcPct val="150000"/>
            </a:lnSpc>
            <a:buFont typeface="Arial" panose="020B0604020202020204" pitchFamily="34" charset="0"/>
            <a:buChar char="•"/>
          </a:pPr>
          <a:r>
            <a:rPr lang="en-US" sz="11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Transit Vehicle Type</a:t>
          </a:r>
          <a:r>
            <a:rPr lang="en-US">
              <a:solidFill>
                <a:schemeClr val="bg1"/>
              </a:solidFill>
              <a:latin typeface="+mn-lt"/>
            </a:rPr>
            <a:t> : 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Please click the drop-down arrow on cell D14 to select the proposed new transit vehicle type</a:t>
          </a:r>
        </a:p>
        <a:p>
          <a:pPr marL="1085850" lvl="2" indent="-171450">
            <a:lnSpc>
              <a:spcPct val="150000"/>
            </a:lnSpc>
            <a:buFont typeface="Arial" panose="020B0604020202020204" pitchFamily="34" charset="0"/>
            <a:buChar char="•"/>
          </a:pPr>
          <a:r>
            <a:rPr lang="en-US" sz="11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Transit One-Way Trip Length (miles)</a:t>
          </a:r>
          <a:r>
            <a:rPr lang="en-US">
              <a:solidFill>
                <a:schemeClr val="bg1"/>
              </a:solidFill>
              <a:latin typeface="+mn-lt"/>
            </a:rPr>
            <a:t> : Please enter</a:t>
          </a:r>
          <a:r>
            <a:rPr lang="en-US" baseline="0">
              <a:solidFill>
                <a:schemeClr val="bg1"/>
              </a:solidFill>
              <a:latin typeface="+mn-lt"/>
            </a:rPr>
            <a:t> one-way trip length of the transit route in cell D15</a:t>
          </a:r>
          <a:endParaRPr lang="en-US" sz="1100" b="0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1085850" lvl="2" indent="-171450">
            <a:lnSpc>
              <a:spcPct val="150000"/>
            </a:lnSpc>
            <a:buFont typeface="Arial" panose="020B0604020202020204" pitchFamily="34" charset="0"/>
            <a:buChar char="•"/>
          </a:pPr>
          <a:r>
            <a:rPr lang="en-US" sz="11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Daily Transit Vehicle Trips</a:t>
          </a:r>
          <a:r>
            <a:rPr lang="en-US">
              <a:solidFill>
                <a:schemeClr val="bg1"/>
              </a:solidFill>
              <a:latin typeface="+mn-lt"/>
            </a:rPr>
            <a:t> : </a:t>
          </a: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Please enter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the daily transit one-way trips the proposed new transit vehicle will operate in cell D16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1085850" lvl="2" indent="-171450">
            <a:lnSpc>
              <a:spcPct val="150000"/>
            </a:lnSpc>
            <a:buFont typeface="Arial" panose="020B0604020202020204" pitchFamily="34" charset="0"/>
            <a:buChar char="•"/>
          </a:pPr>
          <a:r>
            <a:rPr lang="en-US" sz="11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Estimated Transit Ridership per trip: </a:t>
          </a: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Please enter estimated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daily transit ridership per one-way trip for years 1 to 10 in cells D18 to D27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Results will be populated in "red" shaded section ("Benefit Results")</a:t>
          </a: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gac-my.sharepoint.com/personal/decandis_h-gac_com/Documents/Projects-%20Completed/TIP%20Emissions%20Spreadsheets%20-%202018/Template%20-%20Safety%20Benefits%20Revision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TS Delay Worksheet"/>
      <sheetName val="Emissions Reduction Worksheet"/>
      <sheetName val="Inputs &amp; Outputs"/>
      <sheetName val="CRASH"/>
      <sheetName val="Calculations"/>
      <sheetName val="Assumed Values"/>
      <sheetName val="Value of Travel Time"/>
      <sheetName val="Value of Statistical Life"/>
      <sheetName val="Value of Emissions"/>
      <sheetName val="GDP Deflators"/>
      <sheetName val="CRASH S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S4">
            <v>0</v>
          </cell>
        </row>
        <row r="5">
          <cell r="S5" t="e">
            <v>#DIV/0!</v>
          </cell>
        </row>
        <row r="6">
          <cell r="S6" t="e">
            <v>#DIV/0!</v>
          </cell>
        </row>
        <row r="7">
          <cell r="S7" t="e">
            <v>#DIV/0!</v>
          </cell>
        </row>
        <row r="8">
          <cell r="S8" t="e">
            <v>#DIV/0!</v>
          </cell>
        </row>
        <row r="9">
          <cell r="S9" t="e">
            <v>#DIV/0!</v>
          </cell>
        </row>
        <row r="10">
          <cell r="S10" t="e">
            <v>#DIV/0!</v>
          </cell>
        </row>
        <row r="11">
          <cell r="S11" t="e">
            <v>#DIV/0!</v>
          </cell>
        </row>
        <row r="12">
          <cell r="S12" t="e">
            <v>#DIV/0!</v>
          </cell>
        </row>
        <row r="13">
          <cell r="S13" t="e">
            <v>#DIV/0!</v>
          </cell>
        </row>
        <row r="14">
          <cell r="S14" t="e">
            <v>#DIV/0!</v>
          </cell>
        </row>
        <row r="15">
          <cell r="S15" t="e">
            <v>#DIV/0!</v>
          </cell>
        </row>
        <row r="16">
          <cell r="S16" t="e">
            <v>#DIV/0!</v>
          </cell>
        </row>
        <row r="17">
          <cell r="S17" t="e">
            <v>#DIV/0!</v>
          </cell>
        </row>
        <row r="18">
          <cell r="S18" t="e">
            <v>#DIV/0!</v>
          </cell>
        </row>
        <row r="19">
          <cell r="S19" t="e">
            <v>#DIV/0!</v>
          </cell>
        </row>
        <row r="20">
          <cell r="S20" t="e">
            <v>#DIV/0!</v>
          </cell>
        </row>
        <row r="21">
          <cell r="S21" t="e">
            <v>#DIV/0!</v>
          </cell>
        </row>
        <row r="22">
          <cell r="S22" t="e">
            <v>#DIV/0!</v>
          </cell>
        </row>
        <row r="23">
          <cell r="S23" t="e">
            <v>#DIV/0!</v>
          </cell>
        </row>
        <row r="24">
          <cell r="S24" t="e">
            <v>#DIV/0!</v>
          </cell>
        </row>
        <row r="25">
          <cell r="S25" t="e">
            <v>#DIV/0!</v>
          </cell>
        </row>
        <row r="26">
          <cell r="S26" t="e">
            <v>#DIV/0!</v>
          </cell>
        </row>
        <row r="27">
          <cell r="S27" t="e">
            <v>#DIV/0!</v>
          </cell>
        </row>
        <row r="28">
          <cell r="S28" t="e">
            <v>#DIV/0!</v>
          </cell>
        </row>
        <row r="29">
          <cell r="S29" t="e">
            <v>#DIV/0!</v>
          </cell>
        </row>
        <row r="30">
          <cell r="S30" t="e">
            <v>#DIV/0!</v>
          </cell>
        </row>
        <row r="31">
          <cell r="S31" t="e">
            <v>#DIV/0!</v>
          </cell>
        </row>
        <row r="32">
          <cell r="S32" t="e">
            <v>#DIV/0!</v>
          </cell>
        </row>
        <row r="33">
          <cell r="S33" t="e">
            <v>#DIV/0!</v>
          </cell>
        </row>
        <row r="34">
          <cell r="S34" t="e">
            <v>#DIV/0!</v>
          </cell>
        </row>
        <row r="35">
          <cell r="S35" t="e">
            <v>#DIV/0!</v>
          </cell>
        </row>
        <row r="36">
          <cell r="S36" t="e">
            <v>#DIV/0!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818C9-5682-4452-8476-5C9C034B3054}">
  <dimension ref="A1"/>
  <sheetViews>
    <sheetView tabSelected="1" topLeftCell="A2" zoomScale="145" zoomScaleNormal="145" workbookViewId="0">
      <selection activeCell="R8" sqref="R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46"/>
  <sheetViews>
    <sheetView workbookViewId="0">
      <selection activeCell="D35" sqref="D35"/>
    </sheetView>
  </sheetViews>
  <sheetFormatPr defaultRowHeight="15" x14ac:dyDescent="0.25"/>
  <cols>
    <col min="1" max="1" width="8.5703125" customWidth="1"/>
    <col min="2" max="2" width="21.28515625" customWidth="1"/>
    <col min="3" max="3" width="17.85546875" customWidth="1"/>
    <col min="4" max="7" width="16.7109375" customWidth="1"/>
    <col min="8" max="8" width="15.28515625" customWidth="1"/>
    <col min="9" max="14" width="16.7109375" customWidth="1"/>
  </cols>
  <sheetData>
    <row r="2" spans="2:10" ht="18.75" x14ac:dyDescent="0.3">
      <c r="B2" s="41" t="s">
        <v>56</v>
      </c>
      <c r="C2" s="42"/>
      <c r="D2" s="42"/>
      <c r="E2" s="24"/>
    </row>
    <row r="3" spans="2:10" x14ac:dyDescent="0.25">
      <c r="F3" s="24"/>
    </row>
    <row r="4" spans="2:10" ht="15.75" thickBot="1" x14ac:dyDescent="0.3">
      <c r="B4" s="86" t="s">
        <v>57</v>
      </c>
      <c r="C4" s="87"/>
    </row>
    <row r="5" spans="2:10" x14ac:dyDescent="0.25">
      <c r="B5" s="114" t="s">
        <v>58</v>
      </c>
      <c r="C5" s="115"/>
      <c r="D5" s="120"/>
      <c r="E5" s="121"/>
      <c r="G5" s="76"/>
      <c r="H5" s="77" t="s">
        <v>87</v>
      </c>
    </row>
    <row r="6" spans="2:10" x14ac:dyDescent="0.25">
      <c r="B6" s="114" t="s">
        <v>59</v>
      </c>
      <c r="C6" s="115"/>
      <c r="D6" s="122"/>
      <c r="E6" s="123"/>
      <c r="G6" s="88"/>
      <c r="H6" s="89" t="s">
        <v>88</v>
      </c>
      <c r="I6" s="60"/>
      <c r="J6" s="60"/>
    </row>
    <row r="7" spans="2:10" x14ac:dyDescent="0.25">
      <c r="B7" s="114" t="s">
        <v>60</v>
      </c>
      <c r="C7" s="115"/>
      <c r="D7" s="122"/>
      <c r="E7" s="123"/>
      <c r="G7" s="90"/>
      <c r="H7" s="77" t="s">
        <v>89</v>
      </c>
    </row>
    <row r="8" spans="2:10" x14ac:dyDescent="0.25">
      <c r="B8" s="114" t="s">
        <v>108</v>
      </c>
      <c r="C8" s="115"/>
      <c r="D8" s="124">
        <v>2018</v>
      </c>
      <c r="E8" s="125"/>
    </row>
    <row r="9" spans="2:10" ht="7.15" customHeight="1" x14ac:dyDescent="0.25">
      <c r="B9" s="108"/>
      <c r="C9" s="109"/>
      <c r="D9" s="126"/>
      <c r="E9" s="127"/>
    </row>
    <row r="10" spans="2:10" x14ac:dyDescent="0.25">
      <c r="B10" s="114" t="s">
        <v>63</v>
      </c>
      <c r="C10" s="115"/>
      <c r="D10" s="116">
        <v>10</v>
      </c>
      <c r="E10" s="117"/>
    </row>
    <row r="11" spans="2:10" x14ac:dyDescent="0.25">
      <c r="B11" s="114" t="s">
        <v>64</v>
      </c>
      <c r="C11" s="115"/>
      <c r="D11" s="118"/>
      <c r="E11" s="119"/>
    </row>
    <row r="12" spans="2:10" ht="14.45" customHeight="1" x14ac:dyDescent="0.25">
      <c r="B12" s="114" t="s">
        <v>36</v>
      </c>
      <c r="C12" s="115"/>
      <c r="D12" s="118">
        <v>2018</v>
      </c>
      <c r="E12" s="119"/>
    </row>
    <row r="13" spans="2:10" x14ac:dyDescent="0.25">
      <c r="B13" s="114" t="s">
        <v>0</v>
      </c>
      <c r="C13" s="115"/>
      <c r="D13" s="118"/>
      <c r="E13" s="119"/>
    </row>
    <row r="14" spans="2:10" x14ac:dyDescent="0.25">
      <c r="B14" s="114" t="s">
        <v>1</v>
      </c>
      <c r="C14" s="115"/>
      <c r="D14" s="118"/>
      <c r="E14" s="119"/>
    </row>
    <row r="15" spans="2:10" x14ac:dyDescent="0.25">
      <c r="B15" s="114" t="s">
        <v>109</v>
      </c>
      <c r="C15" s="115"/>
      <c r="D15" s="128"/>
      <c r="E15" s="129"/>
    </row>
    <row r="16" spans="2:10" x14ac:dyDescent="0.25">
      <c r="B16" s="114" t="s">
        <v>17</v>
      </c>
      <c r="C16" s="115"/>
      <c r="D16" s="112"/>
      <c r="E16" s="113"/>
    </row>
    <row r="17" spans="1:13" ht="7.15" customHeight="1" x14ac:dyDescent="0.25">
      <c r="B17" s="136"/>
      <c r="C17" s="137"/>
      <c r="D17" s="110"/>
      <c r="E17" s="111"/>
    </row>
    <row r="18" spans="1:13" x14ac:dyDescent="0.25">
      <c r="B18" s="114" t="s">
        <v>98</v>
      </c>
      <c r="C18" s="115"/>
      <c r="D18" s="112"/>
      <c r="E18" s="113"/>
    </row>
    <row r="19" spans="1:13" ht="14.45" customHeight="1" x14ac:dyDescent="0.25">
      <c r="B19" s="114" t="s">
        <v>99</v>
      </c>
      <c r="C19" s="115"/>
      <c r="D19" s="112"/>
      <c r="E19" s="113"/>
    </row>
    <row r="20" spans="1:13" x14ac:dyDescent="0.25">
      <c r="B20" s="114" t="s">
        <v>100</v>
      </c>
      <c r="C20" s="115"/>
      <c r="D20" s="112"/>
      <c r="E20" s="113"/>
    </row>
    <row r="21" spans="1:13" x14ac:dyDescent="0.25">
      <c r="B21" s="114" t="s">
        <v>101</v>
      </c>
      <c r="C21" s="115"/>
      <c r="D21" s="112"/>
      <c r="E21" s="113"/>
      <c r="I21" s="4"/>
      <c r="J21" s="4"/>
      <c r="K21" s="4"/>
    </row>
    <row r="22" spans="1:13" x14ac:dyDescent="0.25">
      <c r="B22" s="114" t="s">
        <v>102</v>
      </c>
      <c r="C22" s="115"/>
      <c r="D22" s="104"/>
      <c r="E22" s="105"/>
      <c r="I22" s="4"/>
      <c r="J22" s="4"/>
      <c r="K22" s="4"/>
    </row>
    <row r="23" spans="1:13" s="75" customFormat="1" x14ac:dyDescent="0.25">
      <c r="B23" s="114" t="s">
        <v>103</v>
      </c>
      <c r="C23" s="115"/>
      <c r="D23" s="102"/>
      <c r="E23" s="103"/>
      <c r="I23" s="4"/>
      <c r="J23" s="4"/>
      <c r="K23" s="4"/>
    </row>
    <row r="24" spans="1:13" s="75" customFormat="1" x14ac:dyDescent="0.25">
      <c r="B24" s="114" t="s">
        <v>104</v>
      </c>
      <c r="C24" s="115"/>
      <c r="D24" s="104"/>
      <c r="E24" s="105"/>
      <c r="I24" s="4"/>
      <c r="J24" s="4"/>
      <c r="K24" s="4"/>
    </row>
    <row r="25" spans="1:13" s="75" customFormat="1" x14ac:dyDescent="0.25">
      <c r="B25" s="114" t="s">
        <v>105</v>
      </c>
      <c r="C25" s="115"/>
      <c r="D25" s="102"/>
      <c r="E25" s="103"/>
      <c r="I25" s="4"/>
      <c r="J25" s="4"/>
      <c r="K25" s="4"/>
    </row>
    <row r="26" spans="1:13" s="75" customFormat="1" x14ac:dyDescent="0.25">
      <c r="B26" s="114" t="s">
        <v>106</v>
      </c>
      <c r="C26" s="115"/>
      <c r="D26" s="104"/>
      <c r="E26" s="105"/>
      <c r="I26" s="4"/>
      <c r="J26" s="4"/>
      <c r="K26" s="4"/>
    </row>
    <row r="27" spans="1:13" s="75" customFormat="1" ht="15.75" thickBot="1" x14ac:dyDescent="0.3">
      <c r="B27" s="114" t="s">
        <v>107</v>
      </c>
      <c r="C27" s="115"/>
      <c r="D27" s="106"/>
      <c r="E27" s="107"/>
      <c r="I27" s="4"/>
      <c r="J27" s="4"/>
      <c r="K27" s="4"/>
    </row>
    <row r="29" spans="1:13" ht="18.75" x14ac:dyDescent="0.3">
      <c r="B29" s="41" t="s">
        <v>61</v>
      </c>
      <c r="C29" s="42"/>
      <c r="D29" s="42"/>
      <c r="E29" s="42"/>
    </row>
    <row r="30" spans="1:13" ht="18.75" x14ac:dyDescent="0.3">
      <c r="B30" s="43"/>
      <c r="C30" s="24"/>
      <c r="D30" s="24"/>
      <c r="I30" s="4"/>
      <c r="J30" s="4"/>
      <c r="K30" s="4"/>
    </row>
    <row r="31" spans="1:13" ht="15.75" thickBot="1" x14ac:dyDescent="0.3">
      <c r="A31" s="4"/>
      <c r="B31" s="79" t="s">
        <v>68</v>
      </c>
      <c r="C31" s="80"/>
      <c r="D31" s="64" t="s">
        <v>72</v>
      </c>
      <c r="E31" s="64" t="s">
        <v>73</v>
      </c>
      <c r="F31" s="64" t="s">
        <v>74</v>
      </c>
      <c r="G31" s="64" t="s">
        <v>75</v>
      </c>
      <c r="H31" s="64" t="s">
        <v>76</v>
      </c>
      <c r="I31" s="64" t="s">
        <v>81</v>
      </c>
      <c r="J31" s="64" t="s">
        <v>82</v>
      </c>
      <c r="K31" s="64" t="s">
        <v>83</v>
      </c>
      <c r="L31" s="64" t="s">
        <v>84</v>
      </c>
      <c r="M31" s="64" t="s">
        <v>85</v>
      </c>
    </row>
    <row r="32" spans="1:13" x14ac:dyDescent="0.25">
      <c r="B32" s="140" t="s">
        <v>71</v>
      </c>
      <c r="C32" s="141"/>
      <c r="D32" s="92">
        <f>$D18*2*$D15*260</f>
        <v>0</v>
      </c>
      <c r="E32" s="92">
        <f>$D19*2*$D15*260</f>
        <v>0</v>
      </c>
      <c r="F32" s="92">
        <f>$D20*2*$D15*260</f>
        <v>0</v>
      </c>
      <c r="G32" s="92">
        <f>$D21*2*$D15*260</f>
        <v>0</v>
      </c>
      <c r="H32" s="92">
        <f>$D22*2*$D15*260</f>
        <v>0</v>
      </c>
      <c r="I32" s="92">
        <f>$D23*2*$D15*260</f>
        <v>0</v>
      </c>
      <c r="J32" s="92">
        <f>$D24*2*$D15*260</f>
        <v>0</v>
      </c>
      <c r="K32" s="92">
        <f>$D25*2*$D15*260</f>
        <v>0</v>
      </c>
      <c r="L32" s="92">
        <f>$D26*2*$D15*260</f>
        <v>0</v>
      </c>
      <c r="M32" s="92">
        <f>$D27*2*$D15*260</f>
        <v>0</v>
      </c>
    </row>
    <row r="33" spans="2:14" s="45" customFormat="1" x14ac:dyDescent="0.25">
      <c r="B33" s="138" t="s">
        <v>70</v>
      </c>
      <c r="C33" s="139"/>
      <c r="D33" s="93">
        <f>$D15*$D16*260</f>
        <v>0</v>
      </c>
      <c r="E33" s="93">
        <f t="shared" ref="E33:H33" si="0">$D15*$D16*260</f>
        <v>0</v>
      </c>
      <c r="F33" s="93">
        <f t="shared" si="0"/>
        <v>0</v>
      </c>
      <c r="G33" s="93">
        <f t="shared" si="0"/>
        <v>0</v>
      </c>
      <c r="H33" s="93">
        <f t="shared" si="0"/>
        <v>0</v>
      </c>
      <c r="I33" s="94">
        <f>$D15*$D16*260</f>
        <v>0</v>
      </c>
      <c r="J33" s="93">
        <f t="shared" ref="J33:M33" si="1">$D15*$D16*260</f>
        <v>0</v>
      </c>
      <c r="K33" s="93">
        <f t="shared" si="1"/>
        <v>0</v>
      </c>
      <c r="L33" s="93">
        <f t="shared" si="1"/>
        <v>0</v>
      </c>
      <c r="M33" s="95">
        <f t="shared" si="1"/>
        <v>0</v>
      </c>
    </row>
    <row r="34" spans="2:14" s="45" customFormat="1" ht="7.15" customHeight="1" x14ac:dyDescent="0.25">
      <c r="B34" s="142"/>
      <c r="C34" s="143"/>
      <c r="D34" s="81"/>
      <c r="E34" s="81"/>
      <c r="F34" s="81"/>
      <c r="G34" s="81"/>
      <c r="H34" s="81"/>
      <c r="I34" s="82"/>
      <c r="J34" s="81"/>
      <c r="K34" s="81"/>
      <c r="L34" s="81"/>
      <c r="M34" s="83"/>
    </row>
    <row r="35" spans="2:14" s="45" customFormat="1" x14ac:dyDescent="0.25">
      <c r="B35" s="138" t="s">
        <v>30</v>
      </c>
      <c r="C35" s="139"/>
      <c r="D35" s="96" t="str">
        <f>IFERROR('Benefit Calculations'!$B$4*D32*(1/970184),"")</f>
        <v/>
      </c>
      <c r="E35" s="96" t="str">
        <f>IFERROR('Benefit Calculations'!$B$4*E32*(1/970184),"")</f>
        <v/>
      </c>
      <c r="F35" s="96" t="str">
        <f>IFERROR('Benefit Calculations'!$B$4*F32*(1/970184),"")</f>
        <v/>
      </c>
      <c r="G35" s="96" t="str">
        <f>IFERROR('Benefit Calculations'!$B$4*G32*(1/970184),"")</f>
        <v/>
      </c>
      <c r="H35" s="96" t="str">
        <f>IFERROR('Benefit Calculations'!$B$4*H32*(1/970184),"")</f>
        <v/>
      </c>
      <c r="I35" s="97" t="str">
        <f>IFERROR('Benefit Calculations'!$B$4*I32*(1/970184),"")</f>
        <v/>
      </c>
      <c r="J35" s="96" t="str">
        <f>IFERROR('Benefit Calculations'!$B$4*J32*(1/970184),"")</f>
        <v/>
      </c>
      <c r="K35" s="96" t="str">
        <f>IFERROR('Benefit Calculations'!$B$4*K32*(1/970184),"")</f>
        <v/>
      </c>
      <c r="L35" s="96" t="str">
        <f>IFERROR('Benefit Calculations'!$B$4*L32*(1/970184),"")</f>
        <v/>
      </c>
      <c r="M35" s="98" t="str">
        <f>IFERROR('Benefit Calculations'!$B$4*M32*(1/970184),"")</f>
        <v/>
      </c>
    </row>
    <row r="36" spans="2:14" s="45" customFormat="1" x14ac:dyDescent="0.25">
      <c r="B36" s="138" t="s">
        <v>31</v>
      </c>
      <c r="C36" s="139"/>
      <c r="D36" s="96" t="str">
        <f>IFERROR(IF(ISNUMBER($D$16),'Benefit Calculations'!$B$5*$D$16*260*$D$15*(1/970184),""),"")</f>
        <v/>
      </c>
      <c r="E36" s="96" t="str">
        <f>IFERROR(IF(ISNUMBER($D$16),'Benefit Calculations'!$B$5*$D$16*260*$D$15*(1/970184),""),"")</f>
        <v/>
      </c>
      <c r="F36" s="96" t="str">
        <f>IFERROR(IF(ISNUMBER($D$16),'Benefit Calculations'!$B$5*$D$16*260*$D$15*(1/970184),""),"")</f>
        <v/>
      </c>
      <c r="G36" s="96" t="str">
        <f>IFERROR(IF(ISNUMBER($D$16),'Benefit Calculations'!$B$5*$D$16*260*$D$15*(1/970184),""),"")</f>
        <v/>
      </c>
      <c r="H36" s="96" t="str">
        <f>IFERROR(IF(ISNUMBER($D$16),'Benefit Calculations'!$B$5*$D$16*260*$D$15*(1/970184),""),"")</f>
        <v/>
      </c>
      <c r="I36" s="97" t="str">
        <f>IFERROR(IF(ISNUMBER($D$16),'Benefit Calculations'!$B$5*$D$16*260*$D$15*(1/970184),""),"")</f>
        <v/>
      </c>
      <c r="J36" s="96" t="str">
        <f>IFERROR(IF(ISNUMBER($D$16),'Benefit Calculations'!$B$5*$D$16*260*$D$15*(1/970184),""),"")</f>
        <v/>
      </c>
      <c r="K36" s="96" t="str">
        <f>IFERROR(IF(ISNUMBER($D$16),'Benefit Calculations'!$B$5*$D$16*260*$D$15*(1/970184),""),"")</f>
        <v/>
      </c>
      <c r="L36" s="96" t="str">
        <f>IFERROR(IF(ISNUMBER($D$16),'Benefit Calculations'!$B$5*$D$16*260*$D$15*(1/970184),""),"")</f>
        <v/>
      </c>
      <c r="M36" s="98" t="str">
        <f>IFERROR(IF(ISNUMBER($D$16),'Benefit Calculations'!$B$5*$D$16*260*$D$15*(1/970184),""),"")</f>
        <v/>
      </c>
    </row>
    <row r="37" spans="2:14" x14ac:dyDescent="0.25">
      <c r="B37" s="138" t="s">
        <v>32</v>
      </c>
      <c r="C37" s="139"/>
      <c r="D37" s="96" t="str">
        <f>IFERROR(D35-D36,"")</f>
        <v/>
      </c>
      <c r="E37" s="96" t="str">
        <f t="shared" ref="E37:L37" si="2">IFERROR(E35-E36,"")</f>
        <v/>
      </c>
      <c r="F37" s="96" t="str">
        <f t="shared" si="2"/>
        <v/>
      </c>
      <c r="G37" s="96" t="str">
        <f t="shared" si="2"/>
        <v/>
      </c>
      <c r="H37" s="96" t="str">
        <f t="shared" si="2"/>
        <v/>
      </c>
      <c r="I37" s="96" t="str">
        <f t="shared" si="2"/>
        <v/>
      </c>
      <c r="J37" s="96" t="str">
        <f t="shared" si="2"/>
        <v/>
      </c>
      <c r="K37" s="96" t="str">
        <f t="shared" si="2"/>
        <v/>
      </c>
      <c r="L37" s="96" t="str">
        <f t="shared" si="2"/>
        <v/>
      </c>
      <c r="M37" s="96" t="str">
        <f>IFERROR(M35-M36,"")</f>
        <v/>
      </c>
      <c r="N37" s="91">
        <f>SUM(D37:M37)</f>
        <v>0</v>
      </c>
    </row>
    <row r="38" spans="2:14" ht="7.15" customHeight="1" x14ac:dyDescent="0.25">
      <c r="B38" s="142"/>
      <c r="C38" s="143"/>
      <c r="D38" s="84"/>
      <c r="E38" s="81"/>
      <c r="F38" s="84"/>
      <c r="G38" s="81"/>
      <c r="H38" s="81"/>
      <c r="I38" s="85"/>
      <c r="J38" s="81"/>
      <c r="K38" s="84"/>
      <c r="L38" s="81"/>
      <c r="M38" s="83"/>
    </row>
    <row r="39" spans="2:14" x14ac:dyDescent="0.25">
      <c r="B39" s="138" t="s">
        <v>35</v>
      </c>
      <c r="C39" s="139"/>
      <c r="D39" s="96" t="str">
        <f>IFERROR('Benefit Calculations'!$C$4*D32*(1/970184),"")</f>
        <v/>
      </c>
      <c r="E39" s="96" t="str">
        <f>IFERROR('Benefit Calculations'!$C$4*E32*(1/970184),"")</f>
        <v/>
      </c>
      <c r="F39" s="96" t="str">
        <f>IFERROR('Benefit Calculations'!$C$4*F32*(1/970184),"")</f>
        <v/>
      </c>
      <c r="G39" s="96" t="str">
        <f>IFERROR('Benefit Calculations'!$C$4*G32*(1/970184),"")</f>
        <v/>
      </c>
      <c r="H39" s="96" t="str">
        <f>IFERROR('Benefit Calculations'!$C$4*H32*(1/970184),"")</f>
        <v/>
      </c>
      <c r="I39" s="97" t="str">
        <f>IFERROR('Benefit Calculations'!$C$4*I32*(1/970184),"")</f>
        <v/>
      </c>
      <c r="J39" s="96" t="str">
        <f>IFERROR('Benefit Calculations'!$C$4*J32*(1/970184),"")</f>
        <v/>
      </c>
      <c r="K39" s="96" t="str">
        <f>IFERROR('Benefit Calculations'!$C$4*K32*(1/970184),"")</f>
        <v/>
      </c>
      <c r="L39" s="96" t="str">
        <f>IFERROR('Benefit Calculations'!$C$4*L32*(1/970184),"")</f>
        <v/>
      </c>
      <c r="M39" s="98" t="str">
        <f>IFERROR('Benefit Calculations'!$C$4*M32*(1/970184),"")</f>
        <v/>
      </c>
    </row>
    <row r="40" spans="2:14" x14ac:dyDescent="0.25">
      <c r="B40" s="138" t="s">
        <v>33</v>
      </c>
      <c r="C40" s="139"/>
      <c r="D40" s="96" t="str">
        <f>IFERROR(IF(ISNUMBER($D$16),'Benefit Calculations'!$C$5*$D$16*260*$D$15*(1/970184),""),"")</f>
        <v/>
      </c>
      <c r="E40" s="96" t="str">
        <f>IFERROR(IF(ISNUMBER($D$16),'Benefit Calculations'!$C$5*$D$16*260*$D$15*(1/970184),""),"")</f>
        <v/>
      </c>
      <c r="F40" s="96" t="str">
        <f>IFERROR(IF(ISNUMBER($D$16),'Benefit Calculations'!$C$5*$D$16*260*$D$15*(1/970184),""),"")</f>
        <v/>
      </c>
      <c r="G40" s="96" t="str">
        <f>IFERROR(IF(ISNUMBER($D$16),'Benefit Calculations'!$C$5*$D$16*260*$D$15*(1/970184),""),"")</f>
        <v/>
      </c>
      <c r="H40" s="96" t="str">
        <f>IFERROR(IF(ISNUMBER($D$16),'Benefit Calculations'!$C$5*$D$16*260*$D$15*(1/970184),""),"")</f>
        <v/>
      </c>
      <c r="I40" s="97" t="str">
        <f>IFERROR(IF(ISNUMBER($D$16),'Benefit Calculations'!$C$5*$D$16*260*$D$15*(1/970184),""),"")</f>
        <v/>
      </c>
      <c r="J40" s="96" t="str">
        <f>IFERROR(IF(ISNUMBER($D$16),'Benefit Calculations'!$C$5*$D$16*260*$D$15*(1/970184),""),"")</f>
        <v/>
      </c>
      <c r="K40" s="96" t="str">
        <f>IFERROR(IF(ISNUMBER($D$16),'Benefit Calculations'!$C$5*$D$16*260*$D$15*(1/970184),""),"")</f>
        <v/>
      </c>
      <c r="L40" s="96" t="str">
        <f>IFERROR(IF(ISNUMBER($D$16),'Benefit Calculations'!$C$5*$D$16*260*$D$15*(1/970184),""),"")</f>
        <v/>
      </c>
      <c r="M40" s="98" t="str">
        <f>IFERROR(IF(ISNUMBER($D$16),'Benefit Calculations'!$C$5*$D$16*260*$D$15*(1/970184),""),"")</f>
        <v/>
      </c>
    </row>
    <row r="41" spans="2:14" ht="15.75" thickBot="1" x14ac:dyDescent="0.3">
      <c r="B41" s="130" t="s">
        <v>34</v>
      </c>
      <c r="C41" s="131"/>
      <c r="D41" s="99" t="str">
        <f>IFERROR(D39-D40,"")</f>
        <v/>
      </c>
      <c r="E41" s="99" t="str">
        <f t="shared" ref="E41:M41" si="3">IFERROR(E39-E40,"")</f>
        <v/>
      </c>
      <c r="F41" s="99" t="str">
        <f t="shared" si="3"/>
        <v/>
      </c>
      <c r="G41" s="99" t="str">
        <f t="shared" si="3"/>
        <v/>
      </c>
      <c r="H41" s="99" t="str">
        <f t="shared" si="3"/>
        <v/>
      </c>
      <c r="I41" s="99" t="str">
        <f t="shared" si="3"/>
        <v/>
      </c>
      <c r="J41" s="99" t="str">
        <f t="shared" si="3"/>
        <v/>
      </c>
      <c r="K41" s="99" t="str">
        <f t="shared" si="3"/>
        <v/>
      </c>
      <c r="L41" s="99" t="str">
        <f t="shared" si="3"/>
        <v/>
      </c>
      <c r="M41" s="99" t="str">
        <f t="shared" si="3"/>
        <v/>
      </c>
      <c r="N41" s="91">
        <f>SUM(D41:M41)</f>
        <v>0</v>
      </c>
    </row>
    <row r="42" spans="2:14" x14ac:dyDescent="0.25">
      <c r="F42" s="44"/>
    </row>
    <row r="43" spans="2:14" x14ac:dyDescent="0.25">
      <c r="F43" s="44"/>
    </row>
    <row r="44" spans="2:14" ht="15.75" thickBot="1" x14ac:dyDescent="0.3">
      <c r="B44" s="78" t="s">
        <v>62</v>
      </c>
      <c r="F44" s="44"/>
    </row>
    <row r="45" spans="2:14" x14ac:dyDescent="0.25">
      <c r="B45" s="132" t="s">
        <v>91</v>
      </c>
      <c r="C45" s="133"/>
      <c r="D45" s="133"/>
      <c r="E45" s="100" t="e">
        <f ca="1">'Benefit Calculations'!K37</f>
        <v>#VALUE!</v>
      </c>
    </row>
    <row r="46" spans="2:14" x14ac:dyDescent="0.25">
      <c r="B46" s="134" t="s">
        <v>92</v>
      </c>
      <c r="C46" s="135"/>
      <c r="D46" s="135"/>
      <c r="E46" s="101" t="e">
        <f ca="1">'Benefit Calculations'!O37</f>
        <v>#VALUE!</v>
      </c>
    </row>
  </sheetData>
  <sheetProtection algorithmName="SHA-512" hashValue="oi3sGQYvanKKLmWWkyfwAdT1PDNJrHW66Z1qcXoKk89y+vh/074dCv/Yu04mC2Yo7KE2kHikxiItO5zFI5qysg==" saltValue="9JKAmMd9ZKby112MAvgGSA==" spinCount="100000" sheet="1" objects="1" scenarios="1"/>
  <mergeCells count="58">
    <mergeCell ref="B41:C41"/>
    <mergeCell ref="B45:D45"/>
    <mergeCell ref="B46:D46"/>
    <mergeCell ref="B17:C17"/>
    <mergeCell ref="B18:C18"/>
    <mergeCell ref="B40:C40"/>
    <mergeCell ref="B32:C32"/>
    <mergeCell ref="B33:C33"/>
    <mergeCell ref="B37:C37"/>
    <mergeCell ref="B38:C38"/>
    <mergeCell ref="B34:C34"/>
    <mergeCell ref="B35:C35"/>
    <mergeCell ref="B36:C36"/>
    <mergeCell ref="B39:C39"/>
    <mergeCell ref="B23:C23"/>
    <mergeCell ref="B24:C24"/>
    <mergeCell ref="B25:C25"/>
    <mergeCell ref="B26:C26"/>
    <mergeCell ref="B27:C27"/>
    <mergeCell ref="B6:C6"/>
    <mergeCell ref="B5:C5"/>
    <mergeCell ref="B11:C11"/>
    <mergeCell ref="B14:C14"/>
    <mergeCell ref="B12:C12"/>
    <mergeCell ref="B13:C13"/>
    <mergeCell ref="D15:E15"/>
    <mergeCell ref="D16:E16"/>
    <mergeCell ref="B10:C10"/>
    <mergeCell ref="B8:C8"/>
    <mergeCell ref="B7:C7"/>
    <mergeCell ref="B15:C15"/>
    <mergeCell ref="B16:C16"/>
    <mergeCell ref="D5:E5"/>
    <mergeCell ref="D6:E6"/>
    <mergeCell ref="D7:E7"/>
    <mergeCell ref="D8:E8"/>
    <mergeCell ref="D9:E9"/>
    <mergeCell ref="D22:E22"/>
    <mergeCell ref="B9:C9"/>
    <mergeCell ref="D17:E17"/>
    <mergeCell ref="D18:E18"/>
    <mergeCell ref="D19:E19"/>
    <mergeCell ref="D20:E20"/>
    <mergeCell ref="D21:E21"/>
    <mergeCell ref="B19:C19"/>
    <mergeCell ref="B20:C20"/>
    <mergeCell ref="B21:C21"/>
    <mergeCell ref="B22:C22"/>
    <mergeCell ref="D10:E10"/>
    <mergeCell ref="D11:E11"/>
    <mergeCell ref="D12:E12"/>
    <mergeCell ref="D13:E13"/>
    <mergeCell ref="D14:E14"/>
    <mergeCell ref="D23:E23"/>
    <mergeCell ref="D24:E24"/>
    <mergeCell ref="D25:E25"/>
    <mergeCell ref="D26:E26"/>
    <mergeCell ref="D27:E27"/>
  </mergeCells>
  <dataValidations count="1">
    <dataValidation allowBlank="1" showErrorMessage="1" sqref="D15:D16" xr:uid="{00000000-0002-0000-0000-000000000000}"/>
  </dataValidations>
  <pageMargins left="0.7" right="0.7" top="0.75" bottom="0.75" header="0.3" footer="0.3"/>
  <pageSetup scale="82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operator="greaterThanOrEqual" allowBlank="1" showInputMessage="1" showErrorMessage="1" error="Value must be &gt;= 2021" xr:uid="{00000000-0002-0000-0000-000001000000}">
          <x14:formula1>
            <xm:f>'Benefit Calculations'!$E$4:$E$36</xm:f>
          </x14:formula1>
          <xm:sqref>D8:E8</xm:sqref>
        </x14:dataValidation>
        <x14:dataValidation type="list" allowBlank="1" showInputMessage="1" showErrorMessage="1" xr:uid="{00000000-0002-0000-0000-000002000000}">
          <x14:formula1>
            <xm:f>'Emission Factors'!$B$25:$B$27</xm:f>
          </x14:formula1>
          <xm:sqref>D11</xm:sqref>
        </x14:dataValidation>
        <x14:dataValidation type="list" allowBlank="1" showErrorMessage="1" xr:uid="{00000000-0002-0000-0000-000003000000}">
          <x14:formula1>
            <xm:f>'Emission Factors'!$H$8:$H$13</xm:f>
          </x14:formula1>
          <xm:sqref>D13</xm:sqref>
        </x14:dataValidation>
        <x14:dataValidation type="list" allowBlank="1" showInputMessage="1" showErrorMessage="1" xr:uid="{00000000-0002-0000-0000-000004000000}">
          <x14:formula1>
            <xm:f>'Emission Factors'!$D$25:$D$27</xm:f>
          </x14:formula1>
          <xm:sqref>D12</xm:sqref>
        </x14:dataValidation>
        <x14:dataValidation type="list" allowBlank="1" showErrorMessage="1" xr:uid="{00000000-0002-0000-0000-000005000000}">
          <x14:formula1>
            <xm:f>'Emission Factors'!$H$17:$H$22</xm:f>
          </x14:formula1>
          <xm:sqref>D14 D17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2:O40"/>
  <sheetViews>
    <sheetView zoomScale="85" zoomScaleNormal="85" workbookViewId="0">
      <selection activeCell="B4" sqref="B4:B5 F27:G27"/>
    </sheetView>
  </sheetViews>
  <sheetFormatPr defaultRowHeight="15" x14ac:dyDescent="0.25"/>
  <cols>
    <col min="1" max="1" width="12" customWidth="1"/>
    <col min="2" max="2" width="13.28515625" bestFit="1" customWidth="1"/>
    <col min="3" max="3" width="11" customWidth="1"/>
    <col min="4" max="4" width="3.28515625" customWidth="1"/>
    <col min="5" max="5" width="15.7109375" style="34" bestFit="1" customWidth="1"/>
    <col min="6" max="6" width="7.5703125" style="34" customWidth="1"/>
    <col min="7" max="7" width="15.140625" style="33" bestFit="1" customWidth="1"/>
    <col min="8" max="8" width="14.42578125" style="32" customWidth="1"/>
    <col min="9" max="9" width="14.28515625" customWidth="1"/>
    <col min="10" max="10" width="16.28515625" customWidth="1"/>
    <col min="11" max="11" width="20.7109375" customWidth="1"/>
    <col min="12" max="13" width="14.42578125" customWidth="1"/>
    <col min="14" max="14" width="16.28515625" customWidth="1"/>
    <col min="15" max="15" width="20.7109375" customWidth="1"/>
  </cols>
  <sheetData>
    <row r="2" spans="1:15" x14ac:dyDescent="0.25">
      <c r="A2" s="144" t="s">
        <v>65</v>
      </c>
      <c r="B2" s="144"/>
      <c r="C2" s="144"/>
      <c r="E2" t="s">
        <v>55</v>
      </c>
      <c r="F2"/>
      <c r="G2"/>
      <c r="H2"/>
      <c r="I2" s="34"/>
      <c r="J2" s="33"/>
    </row>
    <row r="3" spans="1:15" ht="45" x14ac:dyDescent="0.25">
      <c r="A3" s="46"/>
      <c r="B3" s="47" t="s">
        <v>9</v>
      </c>
      <c r="C3" s="46" t="s">
        <v>8</v>
      </c>
      <c r="D3" s="48"/>
      <c r="E3" s="46" t="s">
        <v>43</v>
      </c>
      <c r="F3" s="46"/>
      <c r="G3" s="47" t="s">
        <v>54</v>
      </c>
      <c r="H3" s="46" t="s">
        <v>53</v>
      </c>
      <c r="I3" s="47" t="s">
        <v>93</v>
      </c>
      <c r="J3" s="49" t="s">
        <v>52</v>
      </c>
      <c r="K3" s="52" t="s">
        <v>51</v>
      </c>
      <c r="L3" s="47" t="s">
        <v>94</v>
      </c>
      <c r="M3" s="47" t="s">
        <v>95</v>
      </c>
      <c r="N3" s="47" t="s">
        <v>50</v>
      </c>
      <c r="O3" s="51" t="s">
        <v>49</v>
      </c>
    </row>
    <row r="4" spans="1:15" x14ac:dyDescent="0.25">
      <c r="A4" s="36" t="s">
        <v>66</v>
      </c>
      <c r="B4" s="31" t="str">
        <f>IFERROR(_xlfn.IFS('Inputs &amp; Outputs'!$D$12=2014,IF('Inputs &amp; Outputs'!$D$11="Freeway",VLOOKUP('Inputs &amp; Outputs'!$D13,'Emission Factors'!$B$8:$D$13,2,FALSE),VLOOKUP('Inputs &amp; Outputs'!$D13,'Emission Factors'!$B$17:$D$22,2,FALSE)),'Inputs &amp; Outputs'!$D$12=2018,IF('Inputs &amp; Outputs'!$D$11="Freeway",VLOOKUP('Inputs &amp; Outputs'!$D13,'Emission Factors'!$H$8:$J$13,2,FALSE),VLOOKUP('Inputs &amp; Outputs'!$D13,'Emission Factors'!$H$17:$J$22,2,FALSE))),"")</f>
        <v/>
      </c>
      <c r="C4" s="30" t="str">
        <f>IFERROR(_xlfn.IFS('Inputs &amp; Outputs'!$D$12=2014,IF('Inputs &amp; Outputs'!$D$11="Freeway",VLOOKUP('Inputs &amp; Outputs'!$D13,'Emission Factors'!$B$8:$D$13,3,FALSE),VLOOKUP('Inputs &amp; Outputs'!$D13,'Emission Factors'!$B$17:$D$22,3,FALSE)),'Inputs &amp; Outputs'!$D$12=2018,IF('Inputs &amp; Outputs'!$D$11="Freeway",VLOOKUP('Inputs &amp; Outputs'!$D13,'Emission Factors'!$H$8:$J$13,3,FALSE),VLOOKUP('Inputs &amp; Outputs'!$D13,'Emission Factors'!$H$17:$J$22,3,FALSE))),"")</f>
        <v/>
      </c>
      <c r="E4" s="40">
        <v>2018</v>
      </c>
      <c r="F4" s="53">
        <f>IF(AND(E4&gt;='Inputs &amp; Outputs'!D$8,E4&lt;'Inputs &amp; Outputs'!D$8+'Inputs &amp; Outputs'!D$10),1,0)</f>
        <v>1</v>
      </c>
      <c r="G4" s="37">
        <f ca="1">IF(AND(E4&gt;='Inputs &amp; Outputs'!D$8,E4&lt;'Inputs &amp; Outputs'!D$8+10),OFFSET('Inputs &amp; Outputs'!D$18,E4-'Inputs &amp; Outputs'!D$8,0),IF(E4&gt;='Inputs &amp; Outputs'!D$8+10,'Inputs &amp; Outputs'!D$22,0))</f>
        <v>0</v>
      </c>
      <c r="H4" s="37" t="e">
        <f ca="1">F4*((B$5*'Inputs &amp; Outputs'!D$15*'Inputs &amp; Outputs'!D$16)-(B$4*G4*2*'Inputs &amp; Outputs'!D$15))</f>
        <v>#VALUE!</v>
      </c>
      <c r="I4" s="37" t="e">
        <f ca="1">H4*(1/970184)*260</f>
        <v>#VALUE!</v>
      </c>
      <c r="J4" s="70" t="e">
        <f ca="1">ABS(I4*'Value of Emissions'!$C$5)</f>
        <v>#VALUE!</v>
      </c>
      <c r="K4" s="71" t="e">
        <f t="shared" ref="K4:K36" ca="1" si="0">J4/(1.07^(E4-E$4))</f>
        <v>#VALUE!</v>
      </c>
      <c r="L4" s="38" t="e">
        <f ca="1">F4*((C$5*'Inputs &amp; Outputs'!D$15*'Inputs &amp; Outputs'!D$16)-(C$4*G4*2*'Inputs &amp; Outputs'!D$15))</f>
        <v>#VALUE!</v>
      </c>
      <c r="M4" s="37" t="e">
        <f ca="1">L4*(1/970184)*260</f>
        <v>#VALUE!</v>
      </c>
      <c r="N4" s="73" t="e">
        <f ca="1">ABS(M4*'Value of Emissions'!$C$4)</f>
        <v>#VALUE!</v>
      </c>
      <c r="O4" s="74" t="e">
        <f t="shared" ref="O4:O36" ca="1" si="1">N4/(1.07^(E4-E$4))</f>
        <v>#VALUE!</v>
      </c>
    </row>
    <row r="5" spans="1:15" x14ac:dyDescent="0.25">
      <c r="A5" s="39" t="s">
        <v>67</v>
      </c>
      <c r="B5" s="42" t="str">
        <f>IFERROR(_xlfn.IFS('Inputs &amp; Outputs'!$D$12=2014,IF('Inputs &amp; Outputs'!$D$11="Freeway",VLOOKUP('Inputs &amp; Outputs'!$D14,'Emission Factors'!$B$8:$D$13,2,FALSE),VLOOKUP('Inputs &amp; Outputs'!$D14,'Emission Factors'!$B$17:$D$22,2,FALSE)),'Inputs &amp; Outputs'!$D$12=2018,IF('Inputs &amp; Outputs'!$D$11="Freeway",VLOOKUP('Inputs &amp; Outputs'!$D14,'Emission Factors'!$H$8:$J$13,2,FALSE),VLOOKUP('Inputs &amp; Outputs'!$D14,'Emission Factors'!$H$17:$J$22,2,FALSE))),"")</f>
        <v/>
      </c>
      <c r="C5" s="50" t="str">
        <f>IFERROR(_xlfn.IFS('Inputs &amp; Outputs'!$D$12=2014,IF('Inputs &amp; Outputs'!$D$11="Freeway",VLOOKUP('Inputs &amp; Outputs'!$D14,'Emission Factors'!$B$8:$D$13,3,FALSE),VLOOKUP('Inputs &amp; Outputs'!$D14,'Emission Factors'!$B$17:$D$22,3,FALSE)),'Inputs &amp; Outputs'!$D$12=2018,IF('Inputs &amp; Outputs'!$D$11="Freeway",VLOOKUP('Inputs &amp; Outputs'!$D14,'Emission Factors'!$H$8:$J$13,3,FALSE),VLOOKUP('Inputs &amp; Outputs'!$D14,'Emission Factors'!$H$17:$J$22,3,FALSE))),"")</f>
        <v/>
      </c>
      <c r="E5" s="36">
        <f t="shared" ref="E5:E36" si="2">E4+1</f>
        <v>2019</v>
      </c>
      <c r="F5" s="53">
        <f>IF(AND(E5&gt;='Inputs &amp; Outputs'!D$8,E5&lt;'Inputs &amp; Outputs'!D$8+'Inputs &amp; Outputs'!D$10),1,0)</f>
        <v>1</v>
      </c>
      <c r="G5" s="37">
        <f ca="1">IF(AND(E5&gt;='Inputs &amp; Outputs'!D$8,E5&lt;'Inputs &amp; Outputs'!D$8+10),OFFSET('Inputs &amp; Outputs'!D$18,E5-'Inputs &amp; Outputs'!D$8,0),IF(E5&gt;='Inputs &amp; Outputs'!D$8+10,'Inputs &amp; Outputs'!D$22,0))</f>
        <v>0</v>
      </c>
      <c r="H5" s="37" t="e">
        <f ca="1">F5*((B$5*'Inputs &amp; Outputs'!D$15*'Inputs &amp; Outputs'!D$16)-(B$4*G5*2*'Inputs &amp; Outputs'!D$15))</f>
        <v>#VALUE!</v>
      </c>
      <c r="I5" s="37" t="e">
        <f t="shared" ref="I5:I36" ca="1" si="3">H5*(1/970184)*260</f>
        <v>#VALUE!</v>
      </c>
      <c r="J5" s="70" t="e">
        <f ca="1">ABS(I5*'Value of Emissions'!$C$5)</f>
        <v>#VALUE!</v>
      </c>
      <c r="K5" s="71" t="e">
        <f t="shared" ca="1" si="0"/>
        <v>#VALUE!</v>
      </c>
      <c r="L5" s="38" t="e">
        <f ca="1">F5*((C$5*'Inputs &amp; Outputs'!D$15*'Inputs &amp; Outputs'!D$16)-(C$4*G5*2*'Inputs &amp; Outputs'!D$15))</f>
        <v>#VALUE!</v>
      </c>
      <c r="M5" s="37" t="e">
        <f t="shared" ref="M5:M36" ca="1" si="4">L5*(1/970184)*260</f>
        <v>#VALUE!</v>
      </c>
      <c r="N5" s="73" t="e">
        <f ca="1">ABS(M5*'Value of Emissions'!$C$4)</f>
        <v>#VALUE!</v>
      </c>
      <c r="O5" s="74" t="e">
        <f t="shared" ca="1" si="1"/>
        <v>#VALUE!</v>
      </c>
    </row>
    <row r="6" spans="1:15" x14ac:dyDescent="0.25">
      <c r="E6" s="39">
        <f t="shared" si="2"/>
        <v>2020</v>
      </c>
      <c r="F6" s="53">
        <f>IF(AND(E6&gt;='Inputs &amp; Outputs'!D$8,E6&lt;'Inputs &amp; Outputs'!D$8+'Inputs &amp; Outputs'!D$10),1,0)</f>
        <v>1</v>
      </c>
      <c r="G6" s="37">
        <f ca="1">IF(AND(E6&gt;='Inputs &amp; Outputs'!D$8,E6&lt;'Inputs &amp; Outputs'!D$8+10),OFFSET('Inputs &amp; Outputs'!D$18,E6-'Inputs &amp; Outputs'!D$8,0),IF(E6&gt;='Inputs &amp; Outputs'!D$8+10,'Inputs &amp; Outputs'!D$22,0))</f>
        <v>0</v>
      </c>
      <c r="H6" s="37" t="e">
        <f ca="1">F6*((B$5*'Inputs &amp; Outputs'!D$15*'Inputs &amp; Outputs'!D$16)-(B$4*G6*2*'Inputs &amp; Outputs'!D$15))</f>
        <v>#VALUE!</v>
      </c>
      <c r="I6" s="37" t="e">
        <f t="shared" ca="1" si="3"/>
        <v>#VALUE!</v>
      </c>
      <c r="J6" s="70" t="e">
        <f ca="1">ABS(I6*'Value of Emissions'!$C$5)</f>
        <v>#VALUE!</v>
      </c>
      <c r="K6" s="71" t="e">
        <f t="shared" ca="1" si="0"/>
        <v>#VALUE!</v>
      </c>
      <c r="L6" s="38" t="e">
        <f ca="1">F6*((C$5*'Inputs &amp; Outputs'!D$15*'Inputs &amp; Outputs'!D$16)-(C$4*G6*2*'Inputs &amp; Outputs'!D$15))</f>
        <v>#VALUE!</v>
      </c>
      <c r="M6" s="37" t="e">
        <f t="shared" ca="1" si="4"/>
        <v>#VALUE!</v>
      </c>
      <c r="N6" s="73" t="e">
        <f ca="1">ABS(M6*'Value of Emissions'!$C$4)</f>
        <v>#VALUE!</v>
      </c>
      <c r="O6" s="74" t="e">
        <f t="shared" ca="1" si="1"/>
        <v>#VALUE!</v>
      </c>
    </row>
    <row r="7" spans="1:15" x14ac:dyDescent="0.25">
      <c r="E7" s="36">
        <f t="shared" si="2"/>
        <v>2021</v>
      </c>
      <c r="F7" s="53">
        <f>IF(AND(E7&gt;='Inputs &amp; Outputs'!D$8,E7&lt;'Inputs &amp; Outputs'!D$8+'Inputs &amp; Outputs'!D$10),1,0)</f>
        <v>1</v>
      </c>
      <c r="G7" s="37">
        <f ca="1">IF(AND(E7&gt;='Inputs &amp; Outputs'!D$8,E7&lt;'Inputs &amp; Outputs'!D$8+10),OFFSET('Inputs &amp; Outputs'!D$18,E7-'Inputs &amp; Outputs'!D$8,0),IF(E7&gt;='Inputs &amp; Outputs'!D$8+10,'Inputs &amp; Outputs'!D$22,0))</f>
        <v>0</v>
      </c>
      <c r="H7" s="37" t="e">
        <f ca="1">F7*((B$5*'Inputs &amp; Outputs'!D$15*'Inputs &amp; Outputs'!D$16)-(B$4*G7*2*'Inputs &amp; Outputs'!D$15))</f>
        <v>#VALUE!</v>
      </c>
      <c r="I7" s="37" t="e">
        <f t="shared" ca="1" si="3"/>
        <v>#VALUE!</v>
      </c>
      <c r="J7" s="70" t="e">
        <f ca="1">ABS(I7*'Value of Emissions'!$C$5)</f>
        <v>#VALUE!</v>
      </c>
      <c r="K7" s="71" t="e">
        <f t="shared" ca="1" si="0"/>
        <v>#VALUE!</v>
      </c>
      <c r="L7" s="38" t="e">
        <f ca="1">F7*((C$5*'Inputs &amp; Outputs'!D$15*'Inputs &amp; Outputs'!D$16)-(C$4*G7*2*'Inputs &amp; Outputs'!D$15))</f>
        <v>#VALUE!</v>
      </c>
      <c r="M7" s="37" t="e">
        <f t="shared" ca="1" si="4"/>
        <v>#VALUE!</v>
      </c>
      <c r="N7" s="73" t="e">
        <f ca="1">ABS(M7*'Value of Emissions'!$C$4)</f>
        <v>#VALUE!</v>
      </c>
      <c r="O7" s="74" t="e">
        <f t="shared" ca="1" si="1"/>
        <v>#VALUE!</v>
      </c>
    </row>
    <row r="8" spans="1:15" x14ac:dyDescent="0.25">
      <c r="A8" s="61"/>
      <c r="B8" s="61"/>
      <c r="C8" s="61"/>
      <c r="E8" s="39">
        <f t="shared" si="2"/>
        <v>2022</v>
      </c>
      <c r="F8" s="53">
        <f>IF(AND(E8&gt;='Inputs &amp; Outputs'!D$8,E8&lt;'Inputs &amp; Outputs'!D$8+'Inputs &amp; Outputs'!D$10),1,0)</f>
        <v>1</v>
      </c>
      <c r="G8" s="37">
        <f ca="1">IF(AND(E8&gt;='Inputs &amp; Outputs'!D$8,E8&lt;'Inputs &amp; Outputs'!D$8+10),OFFSET('Inputs &amp; Outputs'!D$18,E8-'Inputs &amp; Outputs'!D$8,0),IF(E8&gt;='Inputs &amp; Outputs'!D$8+10,'Inputs &amp; Outputs'!D$22,0))</f>
        <v>0</v>
      </c>
      <c r="H8" s="37" t="e">
        <f ca="1">F8*((B$5*'Inputs &amp; Outputs'!D$15*'Inputs &amp; Outputs'!D$16)-(B$4*G8*2*'Inputs &amp; Outputs'!D$15))</f>
        <v>#VALUE!</v>
      </c>
      <c r="I8" s="37" t="e">
        <f t="shared" ca="1" si="3"/>
        <v>#VALUE!</v>
      </c>
      <c r="J8" s="70" t="e">
        <f ca="1">ABS(I8*'Value of Emissions'!$C$5)</f>
        <v>#VALUE!</v>
      </c>
      <c r="K8" s="71" t="e">
        <f t="shared" ca="1" si="0"/>
        <v>#VALUE!</v>
      </c>
      <c r="L8" s="38" t="e">
        <f ca="1">F8*((C$5*'Inputs &amp; Outputs'!D$15*'Inputs &amp; Outputs'!D$16)-(C$4*G8*2*'Inputs &amp; Outputs'!D$15))</f>
        <v>#VALUE!</v>
      </c>
      <c r="M8" s="37" t="e">
        <f t="shared" ca="1" si="4"/>
        <v>#VALUE!</v>
      </c>
      <c r="N8" s="73" t="e">
        <f ca="1">ABS(M8*'Value of Emissions'!$C$4)</f>
        <v>#VALUE!</v>
      </c>
      <c r="O8" s="74" t="e">
        <f t="shared" ca="1" si="1"/>
        <v>#VALUE!</v>
      </c>
    </row>
    <row r="9" spans="1:15" x14ac:dyDescent="0.25">
      <c r="B9" s="45"/>
      <c r="C9" s="45"/>
      <c r="E9" s="36">
        <f t="shared" si="2"/>
        <v>2023</v>
      </c>
      <c r="F9" s="53">
        <f>IF(AND(E9&gt;='Inputs &amp; Outputs'!D$8,E9&lt;'Inputs &amp; Outputs'!D$8+'Inputs &amp; Outputs'!D$10),1,0)</f>
        <v>1</v>
      </c>
      <c r="G9" s="37">
        <f ca="1">IF(AND(E9&gt;='Inputs &amp; Outputs'!D$8,E9&lt;'Inputs &amp; Outputs'!D$8+10),OFFSET('Inputs &amp; Outputs'!D$18,E9-'Inputs &amp; Outputs'!D$8,0),IF(E9&gt;='Inputs &amp; Outputs'!D$8+10,'Inputs &amp; Outputs'!D$22,0))</f>
        <v>0</v>
      </c>
      <c r="H9" s="37" t="e">
        <f ca="1">F9*((B$5*'Inputs &amp; Outputs'!D$15*'Inputs &amp; Outputs'!D$16)-(B$4*G9*2*'Inputs &amp; Outputs'!D$15))</f>
        <v>#VALUE!</v>
      </c>
      <c r="I9" s="37" t="e">
        <f t="shared" ca="1" si="3"/>
        <v>#VALUE!</v>
      </c>
      <c r="J9" s="70" t="e">
        <f ca="1">ABS(I9*'Value of Emissions'!$C$5)</f>
        <v>#VALUE!</v>
      </c>
      <c r="K9" s="71" t="e">
        <f t="shared" ca="1" si="0"/>
        <v>#VALUE!</v>
      </c>
      <c r="L9" s="38" t="e">
        <f ca="1">F9*((C$5*'Inputs &amp; Outputs'!D$15*'Inputs &amp; Outputs'!D$16)-(C$4*G9*2*'Inputs &amp; Outputs'!D$15))</f>
        <v>#VALUE!</v>
      </c>
      <c r="M9" s="37" t="e">
        <f t="shared" ca="1" si="4"/>
        <v>#VALUE!</v>
      </c>
      <c r="N9" s="73" t="e">
        <f ca="1">ABS(M9*'Value of Emissions'!$C$4)</f>
        <v>#VALUE!</v>
      </c>
      <c r="O9" s="74" t="e">
        <f t="shared" ca="1" si="1"/>
        <v>#VALUE!</v>
      </c>
    </row>
    <row r="10" spans="1:15" x14ac:dyDescent="0.25">
      <c r="B10" s="45"/>
      <c r="C10" s="45"/>
      <c r="E10" s="39">
        <f t="shared" si="2"/>
        <v>2024</v>
      </c>
      <c r="F10" s="53">
        <f>IF(AND(E10&gt;='Inputs &amp; Outputs'!D$8,E10&lt;'Inputs &amp; Outputs'!D$8+'Inputs &amp; Outputs'!D$10),1,0)</f>
        <v>1</v>
      </c>
      <c r="G10" s="37">
        <f ca="1">IF(AND(E10&gt;='Inputs &amp; Outputs'!D$8,E10&lt;'Inputs &amp; Outputs'!D$8+10),OFFSET('Inputs &amp; Outputs'!D$18,E10-'Inputs &amp; Outputs'!D$8,0),IF(E10&gt;='Inputs &amp; Outputs'!D$8+10,'Inputs &amp; Outputs'!D$22,0))</f>
        <v>0</v>
      </c>
      <c r="H10" s="37" t="e">
        <f ca="1">F10*((B$5*'Inputs &amp; Outputs'!D$15*'Inputs &amp; Outputs'!D$16)-(B$4*G10*2*'Inputs &amp; Outputs'!D$15))</f>
        <v>#VALUE!</v>
      </c>
      <c r="I10" s="37" t="e">
        <f t="shared" ca="1" si="3"/>
        <v>#VALUE!</v>
      </c>
      <c r="J10" s="70" t="e">
        <f ca="1">ABS(I10*'Value of Emissions'!$C$5)</f>
        <v>#VALUE!</v>
      </c>
      <c r="K10" s="71" t="e">
        <f t="shared" ca="1" si="0"/>
        <v>#VALUE!</v>
      </c>
      <c r="L10" s="38" t="e">
        <f ca="1">F10*((C$5*'Inputs &amp; Outputs'!D$15*'Inputs &amp; Outputs'!D$16)-(C$4*G10*2*'Inputs &amp; Outputs'!D$15))</f>
        <v>#VALUE!</v>
      </c>
      <c r="M10" s="37" t="e">
        <f t="shared" ca="1" si="4"/>
        <v>#VALUE!</v>
      </c>
      <c r="N10" s="73" t="e">
        <f ca="1">ABS(M10*'Value of Emissions'!$C$4)</f>
        <v>#VALUE!</v>
      </c>
      <c r="O10" s="74" t="e">
        <f t="shared" ca="1" si="1"/>
        <v>#VALUE!</v>
      </c>
    </row>
    <row r="11" spans="1:15" x14ac:dyDescent="0.25">
      <c r="B11" s="45"/>
      <c r="C11" s="45"/>
      <c r="E11" s="36">
        <f t="shared" si="2"/>
        <v>2025</v>
      </c>
      <c r="F11" s="53">
        <f>IF(AND(E11&gt;='Inputs &amp; Outputs'!D$8,E11&lt;'Inputs &amp; Outputs'!D$8+'Inputs &amp; Outputs'!D$10),1,0)</f>
        <v>1</v>
      </c>
      <c r="G11" s="37">
        <f ca="1">IF(AND(E11&gt;='Inputs &amp; Outputs'!D$8,E11&lt;'Inputs &amp; Outputs'!D$8+10),OFFSET('Inputs &amp; Outputs'!D$18,E11-'Inputs &amp; Outputs'!D$8,0),IF(E11&gt;='Inputs &amp; Outputs'!D$8+10,'Inputs &amp; Outputs'!D$22,0))</f>
        <v>0</v>
      </c>
      <c r="H11" s="37" t="e">
        <f ca="1">F11*((B$5*'Inputs &amp; Outputs'!D$15*'Inputs &amp; Outputs'!D$16)-(B$4*G11*2*'Inputs &amp; Outputs'!D$15))</f>
        <v>#VALUE!</v>
      </c>
      <c r="I11" s="37" t="e">
        <f t="shared" ca="1" si="3"/>
        <v>#VALUE!</v>
      </c>
      <c r="J11" s="70" t="e">
        <f ca="1">ABS(I11*'Value of Emissions'!$C$5)</f>
        <v>#VALUE!</v>
      </c>
      <c r="K11" s="71" t="e">
        <f t="shared" ca="1" si="0"/>
        <v>#VALUE!</v>
      </c>
      <c r="L11" s="38" t="e">
        <f ca="1">F11*((C$5*'Inputs &amp; Outputs'!D$15*'Inputs &amp; Outputs'!D$16)-(C$4*G11*2*'Inputs &amp; Outputs'!D$15))</f>
        <v>#VALUE!</v>
      </c>
      <c r="M11" s="37" t="e">
        <f t="shared" ca="1" si="4"/>
        <v>#VALUE!</v>
      </c>
      <c r="N11" s="73" t="e">
        <f ca="1">ABS(M11*'Value of Emissions'!$C$4)</f>
        <v>#VALUE!</v>
      </c>
      <c r="O11" s="74" t="e">
        <f t="shared" ca="1" si="1"/>
        <v>#VALUE!</v>
      </c>
    </row>
    <row r="12" spans="1:15" x14ac:dyDescent="0.25">
      <c r="B12" s="45"/>
      <c r="C12" s="45"/>
      <c r="E12" s="39">
        <f t="shared" si="2"/>
        <v>2026</v>
      </c>
      <c r="F12" s="53">
        <f>IF(AND(E12&gt;='Inputs &amp; Outputs'!D$8,E12&lt;'Inputs &amp; Outputs'!D$8+'Inputs &amp; Outputs'!D$10),1,0)</f>
        <v>1</v>
      </c>
      <c r="G12" s="37">
        <f ca="1">IF(AND(E12&gt;='Inputs &amp; Outputs'!D$8,E12&lt;'Inputs &amp; Outputs'!D$8+10),OFFSET('Inputs &amp; Outputs'!D$18,E12-'Inputs &amp; Outputs'!D$8,0),IF(E12&gt;='Inputs &amp; Outputs'!D$8+10,'Inputs &amp; Outputs'!D$22,0))</f>
        <v>0</v>
      </c>
      <c r="H12" s="37" t="e">
        <f ca="1">F12*((B$5*'Inputs &amp; Outputs'!D$15*'Inputs &amp; Outputs'!D$16)-(B$4*G12*2*'Inputs &amp; Outputs'!D$15))</f>
        <v>#VALUE!</v>
      </c>
      <c r="I12" s="37" t="e">
        <f t="shared" ca="1" si="3"/>
        <v>#VALUE!</v>
      </c>
      <c r="J12" s="70" t="e">
        <f ca="1">ABS(I12*'Value of Emissions'!$C$5)</f>
        <v>#VALUE!</v>
      </c>
      <c r="K12" s="71" t="e">
        <f t="shared" ca="1" si="0"/>
        <v>#VALUE!</v>
      </c>
      <c r="L12" s="38" t="e">
        <f ca="1">F12*((C$5*'Inputs &amp; Outputs'!D$15*'Inputs &amp; Outputs'!D$16)-(C$4*G12*2*'Inputs &amp; Outputs'!D$15))</f>
        <v>#VALUE!</v>
      </c>
      <c r="M12" s="37" t="e">
        <f t="shared" ca="1" si="4"/>
        <v>#VALUE!</v>
      </c>
      <c r="N12" s="73" t="e">
        <f ca="1">ABS(M12*'Value of Emissions'!$C$4)</f>
        <v>#VALUE!</v>
      </c>
      <c r="O12" s="74" t="e">
        <f t="shared" ca="1" si="1"/>
        <v>#VALUE!</v>
      </c>
    </row>
    <row r="13" spans="1:15" x14ac:dyDescent="0.25">
      <c r="B13" s="45"/>
      <c r="C13" s="45"/>
      <c r="E13" s="36">
        <f t="shared" si="2"/>
        <v>2027</v>
      </c>
      <c r="F13" s="53">
        <f>IF(AND(E13&gt;='Inputs &amp; Outputs'!D$8,E13&lt;'Inputs &amp; Outputs'!D$8+'Inputs &amp; Outputs'!D$10),1,0)</f>
        <v>1</v>
      </c>
      <c r="G13" s="37">
        <f ca="1">IF(AND(E13&gt;='Inputs &amp; Outputs'!D$8,E13&lt;'Inputs &amp; Outputs'!D$8+10),OFFSET('Inputs &amp; Outputs'!D$18,E13-'Inputs &amp; Outputs'!D$8,0),IF(E13&gt;='Inputs &amp; Outputs'!D$8+10,'Inputs &amp; Outputs'!D$22,0))</f>
        <v>0</v>
      </c>
      <c r="H13" s="37" t="e">
        <f ca="1">F13*((B$5*'Inputs &amp; Outputs'!D$15*'Inputs &amp; Outputs'!D$16)-(B$4*G13*2*'Inputs &amp; Outputs'!D$15))</f>
        <v>#VALUE!</v>
      </c>
      <c r="I13" s="37" t="e">
        <f t="shared" ca="1" si="3"/>
        <v>#VALUE!</v>
      </c>
      <c r="J13" s="70" t="e">
        <f ca="1">ABS(I13*'Value of Emissions'!$C$5)</f>
        <v>#VALUE!</v>
      </c>
      <c r="K13" s="71" t="e">
        <f t="shared" ca="1" si="0"/>
        <v>#VALUE!</v>
      </c>
      <c r="L13" s="38" t="e">
        <f ca="1">F13*((C$5*'Inputs &amp; Outputs'!D$15*'Inputs &amp; Outputs'!D$16)-(C$4*G13*2*'Inputs &amp; Outputs'!D$15))</f>
        <v>#VALUE!</v>
      </c>
      <c r="M13" s="37" t="e">
        <f t="shared" ca="1" si="4"/>
        <v>#VALUE!</v>
      </c>
      <c r="N13" s="73" t="e">
        <f ca="1">ABS(M13*'Value of Emissions'!$C$4)</f>
        <v>#VALUE!</v>
      </c>
      <c r="O13" s="74" t="e">
        <f t="shared" ca="1" si="1"/>
        <v>#VALUE!</v>
      </c>
    </row>
    <row r="14" spans="1:15" x14ac:dyDescent="0.25">
      <c r="B14" s="45"/>
      <c r="C14" s="45"/>
      <c r="E14" s="39">
        <f t="shared" si="2"/>
        <v>2028</v>
      </c>
      <c r="F14" s="53">
        <f>IF(AND(E14&gt;='Inputs &amp; Outputs'!D$8,E14&lt;'Inputs &amp; Outputs'!D$8+'Inputs &amp; Outputs'!D$10),1,0)</f>
        <v>0</v>
      </c>
      <c r="G14" s="37">
        <f ca="1">IF(AND(E14&gt;='Inputs &amp; Outputs'!D$8,E14&lt;'Inputs &amp; Outputs'!D$8+10),OFFSET('Inputs &amp; Outputs'!D$18,E14-'Inputs &amp; Outputs'!D$8,0),IF(E14&gt;='Inputs &amp; Outputs'!D$8+10,'Inputs &amp; Outputs'!D$22,0))</f>
        <v>0</v>
      </c>
      <c r="H14" s="37" t="e">
        <f ca="1">F14*((B$5*'Inputs &amp; Outputs'!D$15*'Inputs &amp; Outputs'!D$16)-(B$4*G14*2*'Inputs &amp; Outputs'!D$15))</f>
        <v>#VALUE!</v>
      </c>
      <c r="I14" s="37" t="e">
        <f t="shared" ca="1" si="3"/>
        <v>#VALUE!</v>
      </c>
      <c r="J14" s="70" t="e">
        <f ca="1">ABS(I14*'Value of Emissions'!$C$5)</f>
        <v>#VALUE!</v>
      </c>
      <c r="K14" s="71" t="e">
        <f t="shared" ca="1" si="0"/>
        <v>#VALUE!</v>
      </c>
      <c r="L14" s="38" t="e">
        <f ca="1">F14*((C$5*'Inputs &amp; Outputs'!D$15*'Inputs &amp; Outputs'!D$16)-(C$4*G14*2*'Inputs &amp; Outputs'!D$15))</f>
        <v>#VALUE!</v>
      </c>
      <c r="M14" s="37" t="e">
        <f t="shared" ca="1" si="4"/>
        <v>#VALUE!</v>
      </c>
      <c r="N14" s="73" t="e">
        <f ca="1">ABS(M14*'Value of Emissions'!$C$4)</f>
        <v>#VALUE!</v>
      </c>
      <c r="O14" s="74" t="e">
        <f t="shared" ca="1" si="1"/>
        <v>#VALUE!</v>
      </c>
    </row>
    <row r="15" spans="1:15" x14ac:dyDescent="0.25">
      <c r="B15" s="45"/>
      <c r="C15" s="45"/>
      <c r="E15" s="36">
        <f t="shared" si="2"/>
        <v>2029</v>
      </c>
      <c r="F15" s="53">
        <f>IF(AND(E15&gt;='Inputs &amp; Outputs'!D$8,E15&lt;'Inputs &amp; Outputs'!D$8+'Inputs &amp; Outputs'!D$10),1,0)</f>
        <v>0</v>
      </c>
      <c r="G15" s="37">
        <f ca="1">IF(AND(E15&gt;='Inputs &amp; Outputs'!D$8,E15&lt;'Inputs &amp; Outputs'!D$8+10),OFFSET('Inputs &amp; Outputs'!D$18,E15-'Inputs &amp; Outputs'!D$8,0),IF(E15&gt;='Inputs &amp; Outputs'!D$8+10,'Inputs &amp; Outputs'!D$22,0))</f>
        <v>0</v>
      </c>
      <c r="H15" s="37" t="e">
        <f ca="1">F15*((B$5*'Inputs &amp; Outputs'!D$15*'Inputs &amp; Outputs'!D$16)-(B$4*G15*2*'Inputs &amp; Outputs'!D$15))</f>
        <v>#VALUE!</v>
      </c>
      <c r="I15" s="37" t="e">
        <f t="shared" ca="1" si="3"/>
        <v>#VALUE!</v>
      </c>
      <c r="J15" s="70" t="e">
        <f ca="1">ABS(I15*'Value of Emissions'!$C$5)</f>
        <v>#VALUE!</v>
      </c>
      <c r="K15" s="71" t="e">
        <f t="shared" ca="1" si="0"/>
        <v>#VALUE!</v>
      </c>
      <c r="L15" s="38" t="e">
        <f ca="1">F15*((C$5*'Inputs &amp; Outputs'!D$15*'Inputs &amp; Outputs'!D$16)-(C$4*G15*2*'Inputs &amp; Outputs'!D$15))</f>
        <v>#VALUE!</v>
      </c>
      <c r="M15" s="37" t="e">
        <f t="shared" ca="1" si="4"/>
        <v>#VALUE!</v>
      </c>
      <c r="N15" s="73" t="e">
        <f ca="1">ABS(M15*'Value of Emissions'!$C$4)</f>
        <v>#VALUE!</v>
      </c>
      <c r="O15" s="74" t="e">
        <f t="shared" ca="1" si="1"/>
        <v>#VALUE!</v>
      </c>
    </row>
    <row r="16" spans="1:15" x14ac:dyDescent="0.25">
      <c r="B16" s="45"/>
      <c r="C16" s="45"/>
      <c r="E16" s="39">
        <f t="shared" si="2"/>
        <v>2030</v>
      </c>
      <c r="F16" s="53">
        <f>IF(AND(E16&gt;='Inputs &amp; Outputs'!D$8,E16&lt;'Inputs &amp; Outputs'!D$8+'Inputs &amp; Outputs'!D$10),1,0)</f>
        <v>0</v>
      </c>
      <c r="G16" s="37">
        <f ca="1">IF(AND(E16&gt;='Inputs &amp; Outputs'!D$8,E16&lt;'Inputs &amp; Outputs'!D$8+10),OFFSET('Inputs &amp; Outputs'!D$18,E16-'Inputs &amp; Outputs'!D$8,0),IF(E16&gt;='Inputs &amp; Outputs'!D$8+10,'Inputs &amp; Outputs'!D$22,0))</f>
        <v>0</v>
      </c>
      <c r="H16" s="37" t="e">
        <f ca="1">F16*((B$5*'Inputs &amp; Outputs'!D$15*'Inputs &amp; Outputs'!D$16)-(B$4*G16*2*'Inputs &amp; Outputs'!D$15))</f>
        <v>#VALUE!</v>
      </c>
      <c r="I16" s="37" t="e">
        <f t="shared" ca="1" si="3"/>
        <v>#VALUE!</v>
      </c>
      <c r="J16" s="70" t="e">
        <f ca="1">ABS(I16*'Value of Emissions'!$C$5)</f>
        <v>#VALUE!</v>
      </c>
      <c r="K16" s="71" t="e">
        <f t="shared" ca="1" si="0"/>
        <v>#VALUE!</v>
      </c>
      <c r="L16" s="38" t="e">
        <f ca="1">F16*((C$5*'Inputs &amp; Outputs'!D$15*'Inputs &amp; Outputs'!D$16)-(C$4*G16*2*'Inputs &amp; Outputs'!D$15))</f>
        <v>#VALUE!</v>
      </c>
      <c r="M16" s="37" t="e">
        <f t="shared" ca="1" si="4"/>
        <v>#VALUE!</v>
      </c>
      <c r="N16" s="73" t="e">
        <f ca="1">ABS(M16*'Value of Emissions'!$C$4)</f>
        <v>#VALUE!</v>
      </c>
      <c r="O16" s="74" t="e">
        <f t="shared" ca="1" si="1"/>
        <v>#VALUE!</v>
      </c>
    </row>
    <row r="17" spans="2:15" x14ac:dyDescent="0.25">
      <c r="B17" s="45"/>
      <c r="C17" s="45"/>
      <c r="E17" s="36">
        <f t="shared" si="2"/>
        <v>2031</v>
      </c>
      <c r="F17" s="53">
        <f>IF(AND(E17&gt;='Inputs &amp; Outputs'!D$8,E17&lt;'Inputs &amp; Outputs'!D$8+'Inputs &amp; Outputs'!D$10),1,0)</f>
        <v>0</v>
      </c>
      <c r="G17" s="37">
        <f ca="1">IF(AND(E17&gt;='Inputs &amp; Outputs'!D$8,E17&lt;'Inputs &amp; Outputs'!D$8+10),OFFSET('Inputs &amp; Outputs'!D$18,E17-'Inputs &amp; Outputs'!D$8,0),IF(E17&gt;='Inputs &amp; Outputs'!D$8+10,'Inputs &amp; Outputs'!D$22,0))</f>
        <v>0</v>
      </c>
      <c r="H17" s="37" t="e">
        <f ca="1">F17*((B$5*'Inputs &amp; Outputs'!D$15*'Inputs &amp; Outputs'!D$16)-(B$4*G17*2*'Inputs &amp; Outputs'!D$15))</f>
        <v>#VALUE!</v>
      </c>
      <c r="I17" s="37" t="e">
        <f t="shared" ca="1" si="3"/>
        <v>#VALUE!</v>
      </c>
      <c r="J17" s="70" t="e">
        <f ca="1">ABS(I17*'Value of Emissions'!$C$5)</f>
        <v>#VALUE!</v>
      </c>
      <c r="K17" s="71" t="e">
        <f t="shared" ca="1" si="0"/>
        <v>#VALUE!</v>
      </c>
      <c r="L17" s="38" t="e">
        <f ca="1">F17*((C$5*'Inputs &amp; Outputs'!D$15*'Inputs &amp; Outputs'!D$16)-(C$4*G17*2*'Inputs &amp; Outputs'!D$15))</f>
        <v>#VALUE!</v>
      </c>
      <c r="M17" s="37" t="e">
        <f t="shared" ca="1" si="4"/>
        <v>#VALUE!</v>
      </c>
      <c r="N17" s="73" t="e">
        <f ca="1">ABS(M17*'Value of Emissions'!$C$4)</f>
        <v>#VALUE!</v>
      </c>
      <c r="O17" s="74" t="e">
        <f t="shared" ca="1" si="1"/>
        <v>#VALUE!</v>
      </c>
    </row>
    <row r="18" spans="2:15" x14ac:dyDescent="0.25">
      <c r="B18" s="45"/>
      <c r="C18" s="45"/>
      <c r="E18" s="39">
        <f t="shared" si="2"/>
        <v>2032</v>
      </c>
      <c r="F18" s="53">
        <f>IF(AND(E18&gt;='Inputs &amp; Outputs'!D$8,E18&lt;'Inputs &amp; Outputs'!D$8+'Inputs &amp; Outputs'!D$10),1,0)</f>
        <v>0</v>
      </c>
      <c r="G18" s="37">
        <f ca="1">IF(AND(E18&gt;='Inputs &amp; Outputs'!D$8,E18&lt;'Inputs &amp; Outputs'!D$8+10),OFFSET('Inputs &amp; Outputs'!D$18,E18-'Inputs &amp; Outputs'!D$8,0),IF(E18&gt;='Inputs &amp; Outputs'!D$8+10,'Inputs &amp; Outputs'!D$22,0))</f>
        <v>0</v>
      </c>
      <c r="H18" s="37" t="e">
        <f ca="1">F18*((B$5*'Inputs &amp; Outputs'!D$15*'Inputs &amp; Outputs'!D$16)-(B$4*G18*2*'Inputs &amp; Outputs'!D$15))</f>
        <v>#VALUE!</v>
      </c>
      <c r="I18" s="37" t="e">
        <f t="shared" ca="1" si="3"/>
        <v>#VALUE!</v>
      </c>
      <c r="J18" s="70" t="e">
        <f ca="1">ABS(I18*'Value of Emissions'!$C$5)</f>
        <v>#VALUE!</v>
      </c>
      <c r="K18" s="71" t="e">
        <f t="shared" ca="1" si="0"/>
        <v>#VALUE!</v>
      </c>
      <c r="L18" s="38" t="e">
        <f ca="1">F18*((C$5*'Inputs &amp; Outputs'!D$15*'Inputs &amp; Outputs'!D$16)-(C$4*G18*2*'Inputs &amp; Outputs'!D$15))</f>
        <v>#VALUE!</v>
      </c>
      <c r="M18" s="37" t="e">
        <f t="shared" ca="1" si="4"/>
        <v>#VALUE!</v>
      </c>
      <c r="N18" s="73" t="e">
        <f ca="1">ABS(M18*'Value of Emissions'!$C$4)</f>
        <v>#VALUE!</v>
      </c>
      <c r="O18" s="74" t="e">
        <f t="shared" ca="1" si="1"/>
        <v>#VALUE!</v>
      </c>
    </row>
    <row r="19" spans="2:15" x14ac:dyDescent="0.25">
      <c r="B19" s="45"/>
      <c r="C19" s="45"/>
      <c r="E19" s="36">
        <f t="shared" si="2"/>
        <v>2033</v>
      </c>
      <c r="F19" s="53">
        <f>IF(AND(E19&gt;='Inputs &amp; Outputs'!D$8,E19&lt;'Inputs &amp; Outputs'!D$8+'Inputs &amp; Outputs'!D$10),1,0)</f>
        <v>0</v>
      </c>
      <c r="G19" s="37">
        <f ca="1">IF(AND(E19&gt;='Inputs &amp; Outputs'!D$8,E19&lt;'Inputs &amp; Outputs'!D$8+10),OFFSET('Inputs &amp; Outputs'!D$18,E19-'Inputs &amp; Outputs'!D$8,0),IF(E19&gt;='Inputs &amp; Outputs'!D$8+10,'Inputs &amp; Outputs'!D$22,0))</f>
        <v>0</v>
      </c>
      <c r="H19" s="37" t="e">
        <f ca="1">F19*((B$5*'Inputs &amp; Outputs'!D$15*'Inputs &amp; Outputs'!D$16)-(B$4*G19*2*'Inputs &amp; Outputs'!D$15))</f>
        <v>#VALUE!</v>
      </c>
      <c r="I19" s="37" t="e">
        <f t="shared" ca="1" si="3"/>
        <v>#VALUE!</v>
      </c>
      <c r="J19" s="70" t="e">
        <f ca="1">ABS(I19*'Value of Emissions'!$C$5)</f>
        <v>#VALUE!</v>
      </c>
      <c r="K19" s="71" t="e">
        <f t="shared" ca="1" si="0"/>
        <v>#VALUE!</v>
      </c>
      <c r="L19" s="38" t="e">
        <f ca="1">F19*((C$5*'Inputs &amp; Outputs'!D$15*'Inputs &amp; Outputs'!D$16)-(C$4*G19*2*'Inputs &amp; Outputs'!D$15))</f>
        <v>#VALUE!</v>
      </c>
      <c r="M19" s="37" t="e">
        <f t="shared" ca="1" si="4"/>
        <v>#VALUE!</v>
      </c>
      <c r="N19" s="73" t="e">
        <f ca="1">ABS(M19*'Value of Emissions'!$C$4)</f>
        <v>#VALUE!</v>
      </c>
      <c r="O19" s="74" t="e">
        <f t="shared" ca="1" si="1"/>
        <v>#VALUE!</v>
      </c>
    </row>
    <row r="20" spans="2:15" x14ac:dyDescent="0.25">
      <c r="B20" s="45"/>
      <c r="C20" s="45"/>
      <c r="E20" s="39">
        <f t="shared" si="2"/>
        <v>2034</v>
      </c>
      <c r="F20" s="53">
        <f>IF(AND(E20&gt;='Inputs &amp; Outputs'!D$8,E20&lt;'Inputs &amp; Outputs'!D$8+'Inputs &amp; Outputs'!D$10),1,0)</f>
        <v>0</v>
      </c>
      <c r="G20" s="37">
        <f ca="1">IF(AND(E20&gt;='Inputs &amp; Outputs'!D$8,E20&lt;'Inputs &amp; Outputs'!D$8+10),OFFSET('Inputs &amp; Outputs'!D$18,E20-'Inputs &amp; Outputs'!D$8,0),IF(E20&gt;='Inputs &amp; Outputs'!D$8+10,'Inputs &amp; Outputs'!D$22,0))</f>
        <v>0</v>
      </c>
      <c r="H20" s="37" t="e">
        <f ca="1">F20*((B$5*'Inputs &amp; Outputs'!D$15*'Inputs &amp; Outputs'!D$16)-(B$4*G20*2*'Inputs &amp; Outputs'!D$15))</f>
        <v>#VALUE!</v>
      </c>
      <c r="I20" s="37" t="e">
        <f t="shared" ca="1" si="3"/>
        <v>#VALUE!</v>
      </c>
      <c r="J20" s="70" t="e">
        <f ca="1">ABS(I20*'Value of Emissions'!$C$5)</f>
        <v>#VALUE!</v>
      </c>
      <c r="K20" s="71" t="e">
        <f t="shared" ca="1" si="0"/>
        <v>#VALUE!</v>
      </c>
      <c r="L20" s="38" t="e">
        <f ca="1">F20*((C$5*'Inputs &amp; Outputs'!D$15*'Inputs &amp; Outputs'!D$16)-(C$4*G20*2*'Inputs &amp; Outputs'!D$15))</f>
        <v>#VALUE!</v>
      </c>
      <c r="M20" s="37" t="e">
        <f t="shared" ca="1" si="4"/>
        <v>#VALUE!</v>
      </c>
      <c r="N20" s="73" t="e">
        <f ca="1">ABS(M20*'Value of Emissions'!$C$4)</f>
        <v>#VALUE!</v>
      </c>
      <c r="O20" s="74" t="e">
        <f t="shared" ca="1" si="1"/>
        <v>#VALUE!</v>
      </c>
    </row>
    <row r="21" spans="2:15" x14ac:dyDescent="0.25">
      <c r="B21" s="45"/>
      <c r="E21" s="36">
        <f t="shared" si="2"/>
        <v>2035</v>
      </c>
      <c r="F21" s="53">
        <f>IF(AND(E21&gt;='Inputs &amp; Outputs'!D$8,E21&lt;'Inputs &amp; Outputs'!D$8+'Inputs &amp; Outputs'!D$10),1,0)</f>
        <v>0</v>
      </c>
      <c r="G21" s="37">
        <f ca="1">IF(AND(E21&gt;='Inputs &amp; Outputs'!D$8,E21&lt;'Inputs &amp; Outputs'!D$8+10),OFFSET('Inputs &amp; Outputs'!D$18,E21-'Inputs &amp; Outputs'!D$8,0),IF(E21&gt;='Inputs &amp; Outputs'!D$8+10,'Inputs &amp; Outputs'!D$22,0))</f>
        <v>0</v>
      </c>
      <c r="H21" s="37" t="e">
        <f ca="1">F21*((B$5*'Inputs &amp; Outputs'!D$15*'Inputs &amp; Outputs'!D$16)-(B$4*G21*2*'Inputs &amp; Outputs'!D$15))</f>
        <v>#VALUE!</v>
      </c>
      <c r="I21" s="37" t="e">
        <f t="shared" ca="1" si="3"/>
        <v>#VALUE!</v>
      </c>
      <c r="J21" s="70" t="e">
        <f ca="1">ABS(I21*'Value of Emissions'!$C$5)</f>
        <v>#VALUE!</v>
      </c>
      <c r="K21" s="71" t="e">
        <f t="shared" ca="1" si="0"/>
        <v>#VALUE!</v>
      </c>
      <c r="L21" s="38" t="e">
        <f ca="1">F21*((C$5*'Inputs &amp; Outputs'!D$15*'Inputs &amp; Outputs'!D$16)-(C$4*G21*2*'Inputs &amp; Outputs'!D$15))</f>
        <v>#VALUE!</v>
      </c>
      <c r="M21" s="37" t="e">
        <f t="shared" ca="1" si="4"/>
        <v>#VALUE!</v>
      </c>
      <c r="N21" s="73" t="e">
        <f ca="1">ABS(M21*'Value of Emissions'!$C$4)</f>
        <v>#VALUE!</v>
      </c>
      <c r="O21" s="74" t="e">
        <f t="shared" ca="1" si="1"/>
        <v>#VALUE!</v>
      </c>
    </row>
    <row r="22" spans="2:15" x14ac:dyDescent="0.25">
      <c r="B22" s="45"/>
      <c r="E22" s="39">
        <f t="shared" si="2"/>
        <v>2036</v>
      </c>
      <c r="F22" s="53">
        <f>IF(AND(E22&gt;='Inputs &amp; Outputs'!D$8,E22&lt;'Inputs &amp; Outputs'!D$8+'Inputs &amp; Outputs'!D$10),1,0)</f>
        <v>0</v>
      </c>
      <c r="G22" s="37">
        <f ca="1">IF(AND(E22&gt;='Inputs &amp; Outputs'!D$8,E22&lt;'Inputs &amp; Outputs'!D$8+10),OFFSET('Inputs &amp; Outputs'!D$18,E22-'Inputs &amp; Outputs'!D$8,0),IF(E22&gt;='Inputs &amp; Outputs'!D$8+10,'Inputs &amp; Outputs'!D$22,0))</f>
        <v>0</v>
      </c>
      <c r="H22" s="37" t="e">
        <f ca="1">F22*((B$5*'Inputs &amp; Outputs'!D$15*'Inputs &amp; Outputs'!D$16)-(B$4*G22*2*'Inputs &amp; Outputs'!D$15))</f>
        <v>#VALUE!</v>
      </c>
      <c r="I22" s="37" t="e">
        <f t="shared" ca="1" si="3"/>
        <v>#VALUE!</v>
      </c>
      <c r="J22" s="70" t="e">
        <f ca="1">ABS(I22*'Value of Emissions'!$C$5)</f>
        <v>#VALUE!</v>
      </c>
      <c r="K22" s="71" t="e">
        <f t="shared" ca="1" si="0"/>
        <v>#VALUE!</v>
      </c>
      <c r="L22" s="38" t="e">
        <f ca="1">F22*((C$5*'Inputs &amp; Outputs'!D$15*'Inputs &amp; Outputs'!D$16)-(C$4*G22*2*'Inputs &amp; Outputs'!D$15))</f>
        <v>#VALUE!</v>
      </c>
      <c r="M22" s="37" t="e">
        <f t="shared" ca="1" si="4"/>
        <v>#VALUE!</v>
      </c>
      <c r="N22" s="73" t="e">
        <f ca="1">ABS(M22*'Value of Emissions'!$C$4)</f>
        <v>#VALUE!</v>
      </c>
      <c r="O22" s="74" t="e">
        <f t="shared" ca="1" si="1"/>
        <v>#VALUE!</v>
      </c>
    </row>
    <row r="23" spans="2:15" x14ac:dyDescent="0.25">
      <c r="B23" s="45"/>
      <c r="E23" s="36">
        <f t="shared" si="2"/>
        <v>2037</v>
      </c>
      <c r="F23" s="53">
        <f>IF(AND(E23&gt;='Inputs &amp; Outputs'!D$8,E23&lt;'Inputs &amp; Outputs'!D$8+'Inputs &amp; Outputs'!D$10),1,0)</f>
        <v>0</v>
      </c>
      <c r="G23" s="37">
        <f ca="1">IF(AND(E23&gt;='Inputs &amp; Outputs'!D$8,E23&lt;'Inputs &amp; Outputs'!D$8+10),OFFSET('Inputs &amp; Outputs'!D$18,E23-'Inputs &amp; Outputs'!D$8,0),IF(E23&gt;='Inputs &amp; Outputs'!D$8+10,'Inputs &amp; Outputs'!D$22,0))</f>
        <v>0</v>
      </c>
      <c r="H23" s="37" t="e">
        <f ca="1">F23*((B$5*'Inputs &amp; Outputs'!D$15*'Inputs &amp; Outputs'!D$16)-(B$4*G23*2*'Inputs &amp; Outputs'!D$15))</f>
        <v>#VALUE!</v>
      </c>
      <c r="I23" s="37" t="e">
        <f t="shared" ca="1" si="3"/>
        <v>#VALUE!</v>
      </c>
      <c r="J23" s="70" t="e">
        <f ca="1">ABS(I23*'Value of Emissions'!$C$5)</f>
        <v>#VALUE!</v>
      </c>
      <c r="K23" s="71" t="e">
        <f t="shared" ca="1" si="0"/>
        <v>#VALUE!</v>
      </c>
      <c r="L23" s="38" t="e">
        <f ca="1">F23*((C$5*'Inputs &amp; Outputs'!D$15*'Inputs &amp; Outputs'!D$16)-(C$4*G23*2*'Inputs &amp; Outputs'!D$15))</f>
        <v>#VALUE!</v>
      </c>
      <c r="M23" s="37" t="e">
        <f t="shared" ca="1" si="4"/>
        <v>#VALUE!</v>
      </c>
      <c r="N23" s="73" t="e">
        <f ca="1">ABS(M23*'Value of Emissions'!$C$4)</f>
        <v>#VALUE!</v>
      </c>
      <c r="O23" s="74" t="e">
        <f t="shared" ca="1" si="1"/>
        <v>#VALUE!</v>
      </c>
    </row>
    <row r="24" spans="2:15" x14ac:dyDescent="0.25">
      <c r="E24" s="39">
        <f t="shared" si="2"/>
        <v>2038</v>
      </c>
      <c r="F24" s="53">
        <f>IF(AND(E24&gt;='Inputs &amp; Outputs'!D$8,E24&lt;'Inputs &amp; Outputs'!D$8+'Inputs &amp; Outputs'!D$10),1,0)</f>
        <v>0</v>
      </c>
      <c r="G24" s="37">
        <f ca="1">IF(AND(E24&gt;='Inputs &amp; Outputs'!D$8,E24&lt;'Inputs &amp; Outputs'!D$8+10),OFFSET('Inputs &amp; Outputs'!D$18,E24-'Inputs &amp; Outputs'!D$8,0),IF(E24&gt;='Inputs &amp; Outputs'!D$8+10,'Inputs &amp; Outputs'!D$22,0))</f>
        <v>0</v>
      </c>
      <c r="H24" s="37" t="e">
        <f ca="1">F24*((B$5*'Inputs &amp; Outputs'!D$15*'Inputs &amp; Outputs'!D$16)-(B$4*G24*2*'Inputs &amp; Outputs'!D$15))</f>
        <v>#VALUE!</v>
      </c>
      <c r="I24" s="37" t="e">
        <f t="shared" ca="1" si="3"/>
        <v>#VALUE!</v>
      </c>
      <c r="J24" s="70" t="e">
        <f ca="1">ABS(I24*'Value of Emissions'!$C$5)</f>
        <v>#VALUE!</v>
      </c>
      <c r="K24" s="71" t="e">
        <f t="shared" ca="1" si="0"/>
        <v>#VALUE!</v>
      </c>
      <c r="L24" s="38" t="e">
        <f ca="1">F24*((C$5*'Inputs &amp; Outputs'!D$15*'Inputs &amp; Outputs'!D$16)-(C$4*G24*2*'Inputs &amp; Outputs'!D$15))</f>
        <v>#VALUE!</v>
      </c>
      <c r="M24" s="37" t="e">
        <f t="shared" ca="1" si="4"/>
        <v>#VALUE!</v>
      </c>
      <c r="N24" s="73" t="e">
        <f ca="1">ABS(M24*'Value of Emissions'!$C$4)</f>
        <v>#VALUE!</v>
      </c>
      <c r="O24" s="74" t="e">
        <f t="shared" ca="1" si="1"/>
        <v>#VALUE!</v>
      </c>
    </row>
    <row r="25" spans="2:15" x14ac:dyDescent="0.25">
      <c r="E25" s="36">
        <f t="shared" si="2"/>
        <v>2039</v>
      </c>
      <c r="F25" s="53">
        <f>IF(AND(E25&gt;='Inputs &amp; Outputs'!D$8,E25&lt;'Inputs &amp; Outputs'!D$8+'Inputs &amp; Outputs'!D$10),1,0)</f>
        <v>0</v>
      </c>
      <c r="G25" s="37">
        <f ca="1">IF(AND(E25&gt;='Inputs &amp; Outputs'!D$8,E25&lt;'Inputs &amp; Outputs'!D$8+10),OFFSET('Inputs &amp; Outputs'!D$18,E25-'Inputs &amp; Outputs'!D$8,0),IF(E25&gt;='Inputs &amp; Outputs'!D$8+10,'Inputs &amp; Outputs'!D$22,0))</f>
        <v>0</v>
      </c>
      <c r="H25" s="37" t="e">
        <f ca="1">F25*((B$5*'Inputs &amp; Outputs'!D$15*'Inputs &amp; Outputs'!D$16)-(B$4*G25*2*'Inputs &amp; Outputs'!D$15))</f>
        <v>#VALUE!</v>
      </c>
      <c r="I25" s="37" t="e">
        <f t="shared" ca="1" si="3"/>
        <v>#VALUE!</v>
      </c>
      <c r="J25" s="70" t="e">
        <f ca="1">ABS(I25*'Value of Emissions'!$C$5)</f>
        <v>#VALUE!</v>
      </c>
      <c r="K25" s="71" t="e">
        <f t="shared" ca="1" si="0"/>
        <v>#VALUE!</v>
      </c>
      <c r="L25" s="38" t="e">
        <f ca="1">F25*((C$5*'Inputs &amp; Outputs'!D$15*'Inputs &amp; Outputs'!D$16)-(C$4*G25*2*'Inputs &amp; Outputs'!D$15))</f>
        <v>#VALUE!</v>
      </c>
      <c r="M25" s="37" t="e">
        <f t="shared" ca="1" si="4"/>
        <v>#VALUE!</v>
      </c>
      <c r="N25" s="73" t="e">
        <f ca="1">ABS(M25*'Value of Emissions'!$C$4)</f>
        <v>#VALUE!</v>
      </c>
      <c r="O25" s="74" t="e">
        <f t="shared" ca="1" si="1"/>
        <v>#VALUE!</v>
      </c>
    </row>
    <row r="26" spans="2:15" x14ac:dyDescent="0.25">
      <c r="E26" s="39">
        <f t="shared" si="2"/>
        <v>2040</v>
      </c>
      <c r="F26" s="53">
        <f>IF(AND(E26&gt;='Inputs &amp; Outputs'!D$8,E26&lt;'Inputs &amp; Outputs'!D$8+'Inputs &amp; Outputs'!D$10),1,0)</f>
        <v>0</v>
      </c>
      <c r="G26" s="37">
        <f ca="1">IF(AND(E26&gt;='Inputs &amp; Outputs'!D$8,E26&lt;'Inputs &amp; Outputs'!D$8+10),OFFSET('Inputs &amp; Outputs'!D$18,E26-'Inputs &amp; Outputs'!D$8,0),IF(E26&gt;='Inputs &amp; Outputs'!D$8+10,'Inputs &amp; Outputs'!D$22,0))</f>
        <v>0</v>
      </c>
      <c r="H26" s="37" t="e">
        <f ca="1">F26*((B$5*'Inputs &amp; Outputs'!D$15*'Inputs &amp; Outputs'!D$16)-(B$4*G26*2*'Inputs &amp; Outputs'!D$15))</f>
        <v>#VALUE!</v>
      </c>
      <c r="I26" s="37" t="e">
        <f t="shared" ca="1" si="3"/>
        <v>#VALUE!</v>
      </c>
      <c r="J26" s="70" t="e">
        <f ca="1">ABS(I26*'Value of Emissions'!$C$5)</f>
        <v>#VALUE!</v>
      </c>
      <c r="K26" s="71" t="e">
        <f t="shared" ca="1" si="0"/>
        <v>#VALUE!</v>
      </c>
      <c r="L26" s="38" t="e">
        <f ca="1">F26*((C$5*'Inputs &amp; Outputs'!D$15*'Inputs &amp; Outputs'!D$16)-(C$4*G26*2*'Inputs &amp; Outputs'!D$15))</f>
        <v>#VALUE!</v>
      </c>
      <c r="M26" s="37" t="e">
        <f t="shared" ca="1" si="4"/>
        <v>#VALUE!</v>
      </c>
      <c r="N26" s="73" t="e">
        <f ca="1">ABS(M26*'Value of Emissions'!$C$4)</f>
        <v>#VALUE!</v>
      </c>
      <c r="O26" s="74" t="e">
        <f t="shared" ca="1" si="1"/>
        <v>#VALUE!</v>
      </c>
    </row>
    <row r="27" spans="2:15" x14ac:dyDescent="0.25">
      <c r="E27" s="36">
        <f t="shared" si="2"/>
        <v>2041</v>
      </c>
      <c r="F27" s="53">
        <f>IF(AND(E27&gt;='Inputs &amp; Outputs'!D$8,E27&lt;'Inputs &amp; Outputs'!D$8+'Inputs &amp; Outputs'!D$10),1,0)</f>
        <v>0</v>
      </c>
      <c r="G27" s="37">
        <f ca="1">IF(AND(E27&gt;='Inputs &amp; Outputs'!D$8,E27&lt;'Inputs &amp; Outputs'!D$8+10),OFFSET('Inputs &amp; Outputs'!D$18,E27-'Inputs &amp; Outputs'!D$8,0),IF(E27&gt;='Inputs &amp; Outputs'!D$8+10,'Inputs &amp; Outputs'!D$22,0))</f>
        <v>0</v>
      </c>
      <c r="H27" s="37" t="e">
        <f ca="1">F27*((B$5*'Inputs &amp; Outputs'!D$15*'Inputs &amp; Outputs'!D$16)-(B$4*G27*2*'Inputs &amp; Outputs'!D$15))</f>
        <v>#VALUE!</v>
      </c>
      <c r="I27" s="37" t="e">
        <f t="shared" ca="1" si="3"/>
        <v>#VALUE!</v>
      </c>
      <c r="J27" s="70" t="e">
        <f ca="1">ABS(I27*'Value of Emissions'!$C$5)</f>
        <v>#VALUE!</v>
      </c>
      <c r="K27" s="71" t="e">
        <f t="shared" ca="1" si="0"/>
        <v>#VALUE!</v>
      </c>
      <c r="L27" s="38" t="e">
        <f ca="1">F27*((C$5*'Inputs &amp; Outputs'!D$15*'Inputs &amp; Outputs'!D$16)-(C$4*G27*2*'Inputs &amp; Outputs'!D$15))</f>
        <v>#VALUE!</v>
      </c>
      <c r="M27" s="37" t="e">
        <f t="shared" ca="1" si="4"/>
        <v>#VALUE!</v>
      </c>
      <c r="N27" s="73" t="e">
        <f ca="1">ABS(M27*'Value of Emissions'!$C$4)</f>
        <v>#VALUE!</v>
      </c>
      <c r="O27" s="74" t="e">
        <f t="shared" ca="1" si="1"/>
        <v>#VALUE!</v>
      </c>
    </row>
    <row r="28" spans="2:15" x14ac:dyDescent="0.25">
      <c r="E28" s="39">
        <f t="shared" si="2"/>
        <v>2042</v>
      </c>
      <c r="F28" s="53">
        <f>IF(AND(E28&gt;='Inputs &amp; Outputs'!D$8,E28&lt;'Inputs &amp; Outputs'!D$8+'Inputs &amp; Outputs'!D$10),1,0)</f>
        <v>0</v>
      </c>
      <c r="G28" s="37">
        <f ca="1">IF(AND(E28&gt;='Inputs &amp; Outputs'!D$8,E28&lt;'Inputs &amp; Outputs'!D$8+10),OFFSET('Inputs &amp; Outputs'!D$18,E28-'Inputs &amp; Outputs'!D$8,0),IF(E28&gt;='Inputs &amp; Outputs'!D$8+10,'Inputs &amp; Outputs'!D$22,0))</f>
        <v>0</v>
      </c>
      <c r="H28" s="37" t="e">
        <f ca="1">F28*((B$5*'Inputs &amp; Outputs'!D$15*'Inputs &amp; Outputs'!D$16)-(B$4*G28*2*'Inputs &amp; Outputs'!D$15))</f>
        <v>#VALUE!</v>
      </c>
      <c r="I28" s="37" t="e">
        <f t="shared" ca="1" si="3"/>
        <v>#VALUE!</v>
      </c>
      <c r="J28" s="70" t="e">
        <f ca="1">ABS(I28*'Value of Emissions'!$C$5)</f>
        <v>#VALUE!</v>
      </c>
      <c r="K28" s="71" t="e">
        <f t="shared" ca="1" si="0"/>
        <v>#VALUE!</v>
      </c>
      <c r="L28" s="38" t="e">
        <f ca="1">F28*((C$5*'Inputs &amp; Outputs'!D$15*'Inputs &amp; Outputs'!D$16)-(C$4*G28*2*'Inputs &amp; Outputs'!D$15))</f>
        <v>#VALUE!</v>
      </c>
      <c r="M28" s="37" t="e">
        <f t="shared" ca="1" si="4"/>
        <v>#VALUE!</v>
      </c>
      <c r="N28" s="73" t="e">
        <f ca="1">ABS(M28*'Value of Emissions'!$C$4)</f>
        <v>#VALUE!</v>
      </c>
      <c r="O28" s="74" t="e">
        <f t="shared" ca="1" si="1"/>
        <v>#VALUE!</v>
      </c>
    </row>
    <row r="29" spans="2:15" x14ac:dyDescent="0.25">
      <c r="E29" s="36">
        <f t="shared" si="2"/>
        <v>2043</v>
      </c>
      <c r="F29" s="53">
        <f>IF(AND(E29&gt;='Inputs &amp; Outputs'!D$8,E29&lt;'Inputs &amp; Outputs'!D$8+'Inputs &amp; Outputs'!D$10),1,0)</f>
        <v>0</v>
      </c>
      <c r="G29" s="37">
        <f ca="1">IF(AND(E29&gt;='Inputs &amp; Outputs'!D$8,E29&lt;'Inputs &amp; Outputs'!D$8+10),OFFSET('Inputs &amp; Outputs'!D$18,E29-'Inputs &amp; Outputs'!D$8,0),IF(E29&gt;='Inputs &amp; Outputs'!D$8+10,'Inputs &amp; Outputs'!D$22,0))</f>
        <v>0</v>
      </c>
      <c r="H29" s="37" t="e">
        <f ca="1">F29*((B$5*'Inputs &amp; Outputs'!D$15*'Inputs &amp; Outputs'!D$16)-(B$4*G29*2*'Inputs &amp; Outputs'!D$15))</f>
        <v>#VALUE!</v>
      </c>
      <c r="I29" s="37" t="e">
        <f t="shared" ca="1" si="3"/>
        <v>#VALUE!</v>
      </c>
      <c r="J29" s="70" t="e">
        <f ca="1">ABS(I29*'Value of Emissions'!$C$5)</f>
        <v>#VALUE!</v>
      </c>
      <c r="K29" s="71" t="e">
        <f t="shared" ca="1" si="0"/>
        <v>#VALUE!</v>
      </c>
      <c r="L29" s="38" t="e">
        <f ca="1">F29*((C$5*'Inputs &amp; Outputs'!D$15*'Inputs &amp; Outputs'!D$16)-(C$4*G29*2*'Inputs &amp; Outputs'!D$15))</f>
        <v>#VALUE!</v>
      </c>
      <c r="M29" s="37" t="e">
        <f t="shared" ca="1" si="4"/>
        <v>#VALUE!</v>
      </c>
      <c r="N29" s="73" t="e">
        <f ca="1">ABS(M29*'Value of Emissions'!$C$4)</f>
        <v>#VALUE!</v>
      </c>
      <c r="O29" s="74" t="e">
        <f t="shared" ca="1" si="1"/>
        <v>#VALUE!</v>
      </c>
    </row>
    <row r="30" spans="2:15" x14ac:dyDescent="0.25">
      <c r="E30" s="36">
        <f t="shared" si="2"/>
        <v>2044</v>
      </c>
      <c r="F30" s="53">
        <f>IF(AND(E30&gt;='Inputs &amp; Outputs'!D$8,E30&lt;'Inputs &amp; Outputs'!D$8+'Inputs &amp; Outputs'!D$10),1,0)</f>
        <v>0</v>
      </c>
      <c r="G30" s="37">
        <f ca="1">IF(AND(E30&gt;='Inputs &amp; Outputs'!D$8,E30&lt;'Inputs &amp; Outputs'!D$8+10),OFFSET('Inputs &amp; Outputs'!D$18,E30-'Inputs &amp; Outputs'!D$8,0),IF(E30&gt;='Inputs &amp; Outputs'!D$8+10,'Inputs &amp; Outputs'!D$22,0))</f>
        <v>0</v>
      </c>
      <c r="H30" s="37" t="e">
        <f ca="1">F30*((B$5*'Inputs &amp; Outputs'!D$15*'Inputs &amp; Outputs'!D$16)-(B$4*G30*2*'Inputs &amp; Outputs'!D$15))</f>
        <v>#VALUE!</v>
      </c>
      <c r="I30" s="37" t="e">
        <f t="shared" ca="1" si="3"/>
        <v>#VALUE!</v>
      </c>
      <c r="J30" s="70" t="e">
        <f ca="1">ABS(I30*'Value of Emissions'!$C$5)</f>
        <v>#VALUE!</v>
      </c>
      <c r="K30" s="71" t="e">
        <f t="shared" ca="1" si="0"/>
        <v>#VALUE!</v>
      </c>
      <c r="L30" s="38" t="e">
        <f ca="1">F30*((C$5*'Inputs &amp; Outputs'!D$15*'Inputs &amp; Outputs'!D$16)-(C$4*G30*2*'Inputs &amp; Outputs'!D$15))</f>
        <v>#VALUE!</v>
      </c>
      <c r="M30" s="37" t="e">
        <f t="shared" ca="1" si="4"/>
        <v>#VALUE!</v>
      </c>
      <c r="N30" s="73" t="e">
        <f ca="1">ABS(M30*'Value of Emissions'!$C$4)</f>
        <v>#VALUE!</v>
      </c>
      <c r="O30" s="74" t="e">
        <f t="shared" ca="1" si="1"/>
        <v>#VALUE!</v>
      </c>
    </row>
    <row r="31" spans="2:15" x14ac:dyDescent="0.25">
      <c r="E31" s="36">
        <f t="shared" si="2"/>
        <v>2045</v>
      </c>
      <c r="F31" s="53">
        <f>IF(AND(E31&gt;='Inputs &amp; Outputs'!D$8,E31&lt;'Inputs &amp; Outputs'!D$8+'Inputs &amp; Outputs'!D$10),1,0)</f>
        <v>0</v>
      </c>
      <c r="G31" s="37">
        <f ca="1">IF(AND(E31&gt;='Inputs &amp; Outputs'!D$8,E31&lt;'Inputs &amp; Outputs'!D$8+10),OFFSET('Inputs &amp; Outputs'!D$18,E31-'Inputs &amp; Outputs'!D$8,0),IF(E31&gt;='Inputs &amp; Outputs'!D$8+10,'Inputs &amp; Outputs'!D$22,0))</f>
        <v>0</v>
      </c>
      <c r="H31" s="37" t="e">
        <f ca="1">F31*((B$5*'Inputs &amp; Outputs'!D$15*'Inputs &amp; Outputs'!D$16)-(B$4*G31*2*'Inputs &amp; Outputs'!D$15))</f>
        <v>#VALUE!</v>
      </c>
      <c r="I31" s="37" t="e">
        <f t="shared" ca="1" si="3"/>
        <v>#VALUE!</v>
      </c>
      <c r="J31" s="70" t="e">
        <f ca="1">ABS(I31*'Value of Emissions'!$C$5)</f>
        <v>#VALUE!</v>
      </c>
      <c r="K31" s="71" t="e">
        <f t="shared" ca="1" si="0"/>
        <v>#VALUE!</v>
      </c>
      <c r="L31" s="38" t="e">
        <f ca="1">F31*((C$5*'Inputs &amp; Outputs'!D$15*'Inputs &amp; Outputs'!D$16)-(C$4*G31*2*'Inputs &amp; Outputs'!D$15))</f>
        <v>#VALUE!</v>
      </c>
      <c r="M31" s="37" t="e">
        <f t="shared" ca="1" si="4"/>
        <v>#VALUE!</v>
      </c>
      <c r="N31" s="73" t="e">
        <f ca="1">ABS(M31*'Value of Emissions'!$C$4)</f>
        <v>#VALUE!</v>
      </c>
      <c r="O31" s="74" t="e">
        <f t="shared" ca="1" si="1"/>
        <v>#VALUE!</v>
      </c>
    </row>
    <row r="32" spans="2:15" x14ac:dyDescent="0.25">
      <c r="E32" s="36">
        <f t="shared" si="2"/>
        <v>2046</v>
      </c>
      <c r="F32" s="53">
        <f>IF(AND(E32&gt;='Inputs &amp; Outputs'!D$8,E32&lt;'Inputs &amp; Outputs'!D$8+'Inputs &amp; Outputs'!D$10),1,0)</f>
        <v>0</v>
      </c>
      <c r="G32" s="37">
        <f ca="1">IF(AND(E32&gt;='Inputs &amp; Outputs'!D$8,E32&lt;'Inputs &amp; Outputs'!D$8+10),OFFSET('Inputs &amp; Outputs'!D$18,E32-'Inputs &amp; Outputs'!D$8,0),IF(E32&gt;='Inputs &amp; Outputs'!D$8+10,'Inputs &amp; Outputs'!D$22,0))</f>
        <v>0</v>
      </c>
      <c r="H32" s="37" t="e">
        <f ca="1">F32*((B$5*'Inputs &amp; Outputs'!D$15*'Inputs &amp; Outputs'!D$16)-(B$4*G32*2*'Inputs &amp; Outputs'!D$15))</f>
        <v>#VALUE!</v>
      </c>
      <c r="I32" s="37" t="e">
        <f t="shared" ca="1" si="3"/>
        <v>#VALUE!</v>
      </c>
      <c r="J32" s="70" t="e">
        <f ca="1">ABS(I32*'Value of Emissions'!$C$5)</f>
        <v>#VALUE!</v>
      </c>
      <c r="K32" s="71" t="e">
        <f t="shared" ca="1" si="0"/>
        <v>#VALUE!</v>
      </c>
      <c r="L32" s="38" t="e">
        <f ca="1">F32*((C$5*'Inputs &amp; Outputs'!D$15*'Inputs &amp; Outputs'!D$16)-(C$4*G32*2*'Inputs &amp; Outputs'!D$15))</f>
        <v>#VALUE!</v>
      </c>
      <c r="M32" s="37" t="e">
        <f t="shared" ca="1" si="4"/>
        <v>#VALUE!</v>
      </c>
      <c r="N32" s="73" t="e">
        <f ca="1">ABS(M32*'Value of Emissions'!$C$4)</f>
        <v>#VALUE!</v>
      </c>
      <c r="O32" s="74" t="e">
        <f t="shared" ca="1" si="1"/>
        <v>#VALUE!</v>
      </c>
    </row>
    <row r="33" spans="5:15" x14ac:dyDescent="0.25">
      <c r="E33" s="36">
        <f t="shared" si="2"/>
        <v>2047</v>
      </c>
      <c r="F33" s="53">
        <f>IF(AND(E33&gt;='Inputs &amp; Outputs'!D$8,E33&lt;'Inputs &amp; Outputs'!D$8+'Inputs &amp; Outputs'!D$10),1,0)</f>
        <v>0</v>
      </c>
      <c r="G33" s="37">
        <f ca="1">IF(AND(E33&gt;='Inputs &amp; Outputs'!D$8,E33&lt;'Inputs &amp; Outputs'!D$8+10),OFFSET('Inputs &amp; Outputs'!D$18,E33-'Inputs &amp; Outputs'!D$8,0),IF(E33&gt;='Inputs &amp; Outputs'!D$8+10,'Inputs &amp; Outputs'!D$22,0))</f>
        <v>0</v>
      </c>
      <c r="H33" s="37" t="e">
        <f ca="1">F33*((B$5*'Inputs &amp; Outputs'!D$15*'Inputs &amp; Outputs'!D$16)-(B$4*G33*2*'Inputs &amp; Outputs'!D$15))</f>
        <v>#VALUE!</v>
      </c>
      <c r="I33" s="37" t="e">
        <f t="shared" ca="1" si="3"/>
        <v>#VALUE!</v>
      </c>
      <c r="J33" s="70" t="e">
        <f ca="1">ABS(I33*'Value of Emissions'!$C$5)</f>
        <v>#VALUE!</v>
      </c>
      <c r="K33" s="71" t="e">
        <f t="shared" ca="1" si="0"/>
        <v>#VALUE!</v>
      </c>
      <c r="L33" s="38" t="e">
        <f ca="1">F33*((C$5*'Inputs &amp; Outputs'!D$15*'Inputs &amp; Outputs'!D$16)-(C$4*G33*2*'Inputs &amp; Outputs'!D$15))</f>
        <v>#VALUE!</v>
      </c>
      <c r="M33" s="37" t="e">
        <f t="shared" ca="1" si="4"/>
        <v>#VALUE!</v>
      </c>
      <c r="N33" s="73" t="e">
        <f ca="1">ABS(M33*'Value of Emissions'!$C$4)</f>
        <v>#VALUE!</v>
      </c>
      <c r="O33" s="74" t="e">
        <f t="shared" ca="1" si="1"/>
        <v>#VALUE!</v>
      </c>
    </row>
    <row r="34" spans="5:15" x14ac:dyDescent="0.25">
      <c r="E34" s="36">
        <f t="shared" si="2"/>
        <v>2048</v>
      </c>
      <c r="F34" s="53">
        <f>IF(AND(E34&gt;='Inputs &amp; Outputs'!D$8,E34&lt;'Inputs &amp; Outputs'!D$8+'Inputs &amp; Outputs'!D$10),1,0)</f>
        <v>0</v>
      </c>
      <c r="G34" s="37">
        <f ca="1">IF(AND(E34&gt;='Inputs &amp; Outputs'!D$8,E34&lt;'Inputs &amp; Outputs'!D$8+10),OFFSET('Inputs &amp; Outputs'!D$18,E34-'Inputs &amp; Outputs'!D$8,0),IF(E34&gt;='Inputs &amp; Outputs'!D$8+10,'Inputs &amp; Outputs'!D$22,0))</f>
        <v>0</v>
      </c>
      <c r="H34" s="37" t="e">
        <f ca="1">F34*((B$5*'Inputs &amp; Outputs'!D$15*'Inputs &amp; Outputs'!D$16)-(B$4*G34*2*'Inputs &amp; Outputs'!D$15))</f>
        <v>#VALUE!</v>
      </c>
      <c r="I34" s="37" t="e">
        <f t="shared" ca="1" si="3"/>
        <v>#VALUE!</v>
      </c>
      <c r="J34" s="70" t="e">
        <f ca="1">ABS(I34*'Value of Emissions'!$C$5)</f>
        <v>#VALUE!</v>
      </c>
      <c r="K34" s="71" t="e">
        <f t="shared" ca="1" si="0"/>
        <v>#VALUE!</v>
      </c>
      <c r="L34" s="38" t="e">
        <f ca="1">F34*((C$5*'Inputs &amp; Outputs'!D$15*'Inputs &amp; Outputs'!D$16)-(C$4*G34*2*'Inputs &amp; Outputs'!D$15))</f>
        <v>#VALUE!</v>
      </c>
      <c r="M34" s="37" t="e">
        <f t="shared" ca="1" si="4"/>
        <v>#VALUE!</v>
      </c>
      <c r="N34" s="73" t="e">
        <f ca="1">ABS(M34*'Value of Emissions'!$C$4)</f>
        <v>#VALUE!</v>
      </c>
      <c r="O34" s="74" t="e">
        <f t="shared" ca="1" si="1"/>
        <v>#VALUE!</v>
      </c>
    </row>
    <row r="35" spans="5:15" x14ac:dyDescent="0.25">
      <c r="E35" s="36">
        <f t="shared" si="2"/>
        <v>2049</v>
      </c>
      <c r="F35" s="53">
        <f>IF(AND(E35&gt;='Inputs &amp; Outputs'!D$8,E35&lt;'Inputs &amp; Outputs'!D$8+'Inputs &amp; Outputs'!D$10),1,0)</f>
        <v>0</v>
      </c>
      <c r="G35" s="37">
        <f ca="1">IF(AND(E35&gt;='Inputs &amp; Outputs'!D$8,E35&lt;'Inputs &amp; Outputs'!D$8+10),OFFSET('Inputs &amp; Outputs'!D$18,E35-'Inputs &amp; Outputs'!D$8,0),IF(E35&gt;='Inputs &amp; Outputs'!D$8+10,'Inputs &amp; Outputs'!D$22,0))</f>
        <v>0</v>
      </c>
      <c r="H35" s="37" t="e">
        <f ca="1">F35*((B$5*'Inputs &amp; Outputs'!D$15*'Inputs &amp; Outputs'!D$16)-(B$4*G35*2*'Inputs &amp; Outputs'!D$15))</f>
        <v>#VALUE!</v>
      </c>
      <c r="I35" s="37" t="e">
        <f t="shared" ca="1" si="3"/>
        <v>#VALUE!</v>
      </c>
      <c r="J35" s="70" t="e">
        <f ca="1">ABS(I35*'Value of Emissions'!$C$5)</f>
        <v>#VALUE!</v>
      </c>
      <c r="K35" s="71" t="e">
        <f t="shared" ca="1" si="0"/>
        <v>#VALUE!</v>
      </c>
      <c r="L35" s="38" t="e">
        <f ca="1">F35*((C$5*'Inputs &amp; Outputs'!D$15*'Inputs &amp; Outputs'!D$16)-(C$4*G35*2*'Inputs &amp; Outputs'!D$15))</f>
        <v>#VALUE!</v>
      </c>
      <c r="M35" s="37" t="e">
        <f t="shared" ca="1" si="4"/>
        <v>#VALUE!</v>
      </c>
      <c r="N35" s="73" t="e">
        <f ca="1">ABS(M35*'Value of Emissions'!$C$4)</f>
        <v>#VALUE!</v>
      </c>
      <c r="O35" s="74" t="e">
        <f t="shared" ca="1" si="1"/>
        <v>#VALUE!</v>
      </c>
    </row>
    <row r="36" spans="5:15" x14ac:dyDescent="0.25">
      <c r="E36" s="36">
        <f t="shared" si="2"/>
        <v>2050</v>
      </c>
      <c r="F36" s="54">
        <f>IF(AND(E36&gt;='Inputs &amp; Outputs'!D$8,E36&lt;'Inputs &amp; Outputs'!D$8+'Inputs &amp; Outputs'!D$10),1,0)</f>
        <v>0</v>
      </c>
      <c r="G36" s="37">
        <f ca="1">IF(AND(E36&gt;='Inputs &amp; Outputs'!D$8,E36&lt;'Inputs &amp; Outputs'!D$8+10),OFFSET('Inputs &amp; Outputs'!D$18,E36-'Inputs &amp; Outputs'!D$8,0),IF(E36&gt;='Inputs &amp; Outputs'!D$8+10,'Inputs &amp; Outputs'!D$22,0))</f>
        <v>0</v>
      </c>
      <c r="H36" s="37" t="e">
        <f ca="1">F36*((B$5*'Inputs &amp; Outputs'!D$15*'Inputs &amp; Outputs'!D$16)-(B$4*G36*2*'Inputs &amp; Outputs'!D$15))</f>
        <v>#VALUE!</v>
      </c>
      <c r="I36" s="37" t="e">
        <f t="shared" ca="1" si="3"/>
        <v>#VALUE!</v>
      </c>
      <c r="J36" s="70" t="e">
        <f ca="1">ABS(I36*'Value of Emissions'!$C$5)</f>
        <v>#VALUE!</v>
      </c>
      <c r="K36" s="72" t="e">
        <f t="shared" ca="1" si="0"/>
        <v>#VALUE!</v>
      </c>
      <c r="L36" s="38" t="e">
        <f ca="1">F36*((C$5*'Inputs &amp; Outputs'!D$15*'Inputs &amp; Outputs'!D$16)-(C$4*G36*2*'Inputs &amp; Outputs'!D$15))</f>
        <v>#VALUE!</v>
      </c>
      <c r="M36" s="37" t="e">
        <f t="shared" ca="1" si="4"/>
        <v>#VALUE!</v>
      </c>
      <c r="N36" s="73" t="e">
        <f ca="1">ABS(M36*'Value of Emissions'!$C$4)</f>
        <v>#VALUE!</v>
      </c>
      <c r="O36" s="74" t="e">
        <f t="shared" ca="1" si="1"/>
        <v>#VALUE!</v>
      </c>
    </row>
    <row r="37" spans="5:15" x14ac:dyDescent="0.25">
      <c r="E37" s="35" t="s">
        <v>48</v>
      </c>
      <c r="F37" s="55"/>
      <c r="G37" s="56"/>
      <c r="H37" s="56"/>
      <c r="I37" s="56" t="e">
        <f t="shared" ref="I37:O37" ca="1" si="5">SUM(I4:I36)</f>
        <v>#VALUE!</v>
      </c>
      <c r="J37" s="57" t="e">
        <f t="shared" ca="1" si="5"/>
        <v>#VALUE!</v>
      </c>
      <c r="K37" s="58" t="e">
        <f t="shared" ca="1" si="5"/>
        <v>#VALUE!</v>
      </c>
      <c r="L37" s="56" t="e">
        <f t="shared" ca="1" si="5"/>
        <v>#VALUE!</v>
      </c>
      <c r="M37" s="62" t="e">
        <f t="shared" ca="1" si="5"/>
        <v>#VALUE!</v>
      </c>
      <c r="N37" s="63" t="e">
        <f t="shared" ca="1" si="5"/>
        <v>#VALUE!</v>
      </c>
      <c r="O37" s="59" t="e">
        <f t="shared" ca="1" si="5"/>
        <v>#VALUE!</v>
      </c>
    </row>
    <row r="38" spans="5:15" x14ac:dyDescent="0.25">
      <c r="M38" s="44"/>
      <c r="N38" s="44"/>
    </row>
    <row r="39" spans="5:15" x14ac:dyDescent="0.25">
      <c r="M39" s="44"/>
      <c r="N39" s="44"/>
    </row>
    <row r="40" spans="5:15" x14ac:dyDescent="0.25">
      <c r="M40" s="44"/>
      <c r="N40" s="44"/>
    </row>
  </sheetData>
  <sheetProtection algorithmName="SHA-512" hashValue="++YXCo2yv1xkQTzHfXq/jl0agRG9PgrM9ORGTWXob1vpteaePWX5n4U8rcuxs5q90w7qkoYxCbSaFn1EK3zwBw==" saltValue="hLpGmphzGtVmarWqzCJtaQ==" spinCount="100000" sheet="1" objects="1" scenarios="1"/>
  <mergeCells count="1">
    <mergeCell ref="A2:C2"/>
  </mergeCells>
  <pageMargins left="0.25" right="0.25" top="0.75" bottom="0.75" header="0.3" footer="0.3"/>
  <pageSetup paperSize="3" scale="8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55"/>
  <sheetViews>
    <sheetView workbookViewId="0">
      <selection activeCell="M27" sqref="M27"/>
    </sheetView>
  </sheetViews>
  <sheetFormatPr defaultRowHeight="15" x14ac:dyDescent="0.25"/>
  <cols>
    <col min="2" max="2" width="23.28515625" customWidth="1"/>
    <col min="5" max="5" width="11.5703125" customWidth="1"/>
    <col min="6" max="6" width="10.7109375" customWidth="1"/>
    <col min="7" max="7" width="12" customWidth="1"/>
    <col min="8" max="8" width="19" customWidth="1"/>
    <col min="11" max="11" width="11.42578125" customWidth="1"/>
    <col min="12" max="12" width="10.7109375" customWidth="1"/>
    <col min="13" max="13" width="10.5703125" customWidth="1"/>
  </cols>
  <sheetData>
    <row r="1" spans="2:10" x14ac:dyDescent="0.25">
      <c r="B1" t="s">
        <v>10</v>
      </c>
    </row>
    <row r="2" spans="2:10" x14ac:dyDescent="0.25">
      <c r="B2" t="s">
        <v>26</v>
      </c>
    </row>
    <row r="3" spans="2:10" x14ac:dyDescent="0.25">
      <c r="B3" t="s">
        <v>22</v>
      </c>
    </row>
    <row r="4" spans="2:10" x14ac:dyDescent="0.25">
      <c r="B4" t="s">
        <v>42</v>
      </c>
    </row>
    <row r="6" spans="2:10" ht="15.75" thickBot="1" x14ac:dyDescent="0.3">
      <c r="B6" t="s">
        <v>39</v>
      </c>
      <c r="C6" s="10"/>
      <c r="D6" s="10"/>
      <c r="H6" t="s">
        <v>37</v>
      </c>
      <c r="I6" s="10"/>
      <c r="J6" s="10"/>
    </row>
    <row r="7" spans="2:10" x14ac:dyDescent="0.25">
      <c r="B7" s="1"/>
      <c r="C7" s="11" t="s">
        <v>5</v>
      </c>
      <c r="D7" s="12" t="s">
        <v>6</v>
      </c>
      <c r="H7" s="1"/>
      <c r="I7" s="11" t="s">
        <v>5</v>
      </c>
      <c r="J7" s="12" t="s">
        <v>6</v>
      </c>
    </row>
    <row r="8" spans="2:10" x14ac:dyDescent="0.25">
      <c r="B8" s="19"/>
      <c r="C8" s="13"/>
      <c r="D8" s="14"/>
      <c r="H8" s="5"/>
      <c r="I8" s="13"/>
      <c r="J8" s="14"/>
    </row>
    <row r="9" spans="2:10" x14ac:dyDescent="0.25">
      <c r="B9" s="19" t="s">
        <v>15</v>
      </c>
      <c r="C9" s="15">
        <v>0</v>
      </c>
      <c r="D9" s="16">
        <v>0</v>
      </c>
      <c r="H9" s="5" t="s">
        <v>15</v>
      </c>
      <c r="I9" s="15">
        <v>0</v>
      </c>
      <c r="J9" s="16">
        <v>0</v>
      </c>
    </row>
    <row r="10" spans="2:10" x14ac:dyDescent="0.25">
      <c r="B10" s="19" t="s">
        <v>7</v>
      </c>
      <c r="C10" s="15">
        <v>0.13</v>
      </c>
      <c r="D10" s="16">
        <v>3.2000000000000001E-2</v>
      </c>
      <c r="H10" s="5" t="s">
        <v>7</v>
      </c>
      <c r="I10" s="15">
        <v>0.13</v>
      </c>
      <c r="J10" s="16">
        <v>3.2000000000000001E-2</v>
      </c>
    </row>
    <row r="11" spans="2:10" x14ac:dyDescent="0.25">
      <c r="B11" s="19" t="s">
        <v>23</v>
      </c>
      <c r="C11" s="15">
        <v>1.4486000000000001</v>
      </c>
      <c r="D11" s="16">
        <v>6.6400000000000001E-2</v>
      </c>
      <c r="H11" s="5" t="s">
        <v>23</v>
      </c>
      <c r="I11" s="15">
        <v>0.9677</v>
      </c>
      <c r="J11" s="16">
        <v>5.67E-2</v>
      </c>
    </row>
    <row r="12" spans="2:10" x14ac:dyDescent="0.25">
      <c r="B12" s="19" t="s">
        <v>24</v>
      </c>
      <c r="C12" s="15">
        <v>1.1523000000000001</v>
      </c>
      <c r="D12" s="16">
        <v>6.1600000000000002E-2</v>
      </c>
      <c r="H12" s="5" t="s">
        <v>24</v>
      </c>
      <c r="I12" s="15">
        <v>0.99250000000000005</v>
      </c>
      <c r="J12" s="16">
        <v>5.8000000000000003E-2</v>
      </c>
    </row>
    <row r="13" spans="2:10" ht="15.75" thickBot="1" x14ac:dyDescent="0.3">
      <c r="B13" s="20" t="s">
        <v>69</v>
      </c>
      <c r="C13" s="17">
        <v>1.7354000000000001</v>
      </c>
      <c r="D13" s="18">
        <v>0.12659999999999999</v>
      </c>
      <c r="H13" s="6" t="s">
        <v>25</v>
      </c>
      <c r="I13" s="17">
        <v>1.7354000000000001</v>
      </c>
      <c r="J13" s="18">
        <v>0.12659999999999999</v>
      </c>
    </row>
    <row r="14" spans="2:10" x14ac:dyDescent="0.25">
      <c r="C14" s="10"/>
      <c r="D14" s="10"/>
      <c r="I14" s="10"/>
      <c r="J14" s="10"/>
    </row>
    <row r="15" spans="2:10" ht="15.75" thickBot="1" x14ac:dyDescent="0.3">
      <c r="B15" t="s">
        <v>40</v>
      </c>
      <c r="C15" s="10"/>
      <c r="D15" s="10"/>
      <c r="H15" t="s">
        <v>38</v>
      </c>
      <c r="I15" s="10"/>
      <c r="J15" s="10"/>
    </row>
    <row r="16" spans="2:10" x14ac:dyDescent="0.25">
      <c r="B16" s="1"/>
      <c r="C16" s="11" t="s">
        <v>5</v>
      </c>
      <c r="D16" s="12" t="s">
        <v>6</v>
      </c>
      <c r="H16" s="1"/>
      <c r="I16" s="11" t="s">
        <v>5</v>
      </c>
      <c r="J16" s="12" t="s">
        <v>6</v>
      </c>
    </row>
    <row r="17" spans="2:10" x14ac:dyDescent="0.25">
      <c r="B17" s="19"/>
      <c r="C17" s="13"/>
      <c r="D17" s="14"/>
      <c r="H17" s="5"/>
      <c r="I17" s="13"/>
      <c r="J17" s="14"/>
    </row>
    <row r="18" spans="2:10" x14ac:dyDescent="0.25">
      <c r="B18" s="19" t="s">
        <v>15</v>
      </c>
      <c r="C18" s="15">
        <v>0</v>
      </c>
      <c r="D18" s="16">
        <v>0</v>
      </c>
      <c r="H18" s="5" t="s">
        <v>15</v>
      </c>
      <c r="I18" s="15">
        <v>0</v>
      </c>
      <c r="J18" s="16">
        <v>0</v>
      </c>
    </row>
    <row r="19" spans="2:10" x14ac:dyDescent="0.25">
      <c r="B19" s="19" t="s">
        <v>7</v>
      </c>
      <c r="C19" s="15">
        <v>0.13</v>
      </c>
      <c r="D19" s="16">
        <v>3.2000000000000001E-2</v>
      </c>
      <c r="H19" s="5" t="s">
        <v>7</v>
      </c>
      <c r="I19" s="15">
        <v>0.13</v>
      </c>
      <c r="J19" s="16">
        <v>3.2000000000000001E-2</v>
      </c>
    </row>
    <row r="20" spans="2:10" x14ac:dyDescent="0.25">
      <c r="B20" s="19" t="s">
        <v>23</v>
      </c>
      <c r="C20" s="15">
        <v>1.4555</v>
      </c>
      <c r="D20" s="16">
        <v>6.5799999999999997E-2</v>
      </c>
      <c r="H20" s="5" t="s">
        <v>23</v>
      </c>
      <c r="I20" s="15">
        <v>0.97230000000000005</v>
      </c>
      <c r="J20" s="16">
        <v>5.62E-2</v>
      </c>
    </row>
    <row r="21" spans="2:10" x14ac:dyDescent="0.25">
      <c r="B21" s="19" t="s">
        <v>24</v>
      </c>
      <c r="C21" s="15">
        <v>0.78580000000000005</v>
      </c>
      <c r="D21" s="16">
        <v>4.4699999999999997E-2</v>
      </c>
      <c r="H21" s="5" t="s">
        <v>24</v>
      </c>
      <c r="I21" s="15">
        <v>0.2949</v>
      </c>
      <c r="J21" s="16">
        <v>0.1263</v>
      </c>
    </row>
    <row r="22" spans="2:10" ht="15.75" thickBot="1" x14ac:dyDescent="0.3">
      <c r="B22" s="20" t="s">
        <v>69</v>
      </c>
      <c r="C22" s="17">
        <v>1.0218</v>
      </c>
      <c r="D22" s="18">
        <v>0.90200000000000002</v>
      </c>
      <c r="H22" s="6" t="s">
        <v>25</v>
      </c>
      <c r="I22" s="17">
        <v>1.0218</v>
      </c>
      <c r="J22" s="18">
        <v>9.0200000000000002E-2</v>
      </c>
    </row>
    <row r="24" spans="2:10" ht="15.75" thickBot="1" x14ac:dyDescent="0.3">
      <c r="B24" t="s">
        <v>27</v>
      </c>
      <c r="D24" t="s">
        <v>41</v>
      </c>
    </row>
    <row r="25" spans="2:10" x14ac:dyDescent="0.25">
      <c r="B25" s="7"/>
      <c r="D25" s="7"/>
      <c r="H25" s="65"/>
      <c r="I25" s="66"/>
    </row>
    <row r="26" spans="2:10" x14ac:dyDescent="0.25">
      <c r="B26" s="8" t="s">
        <v>28</v>
      </c>
      <c r="D26" s="8">
        <v>2014</v>
      </c>
      <c r="H26" s="65"/>
      <c r="I26" s="66"/>
    </row>
    <row r="27" spans="2:10" ht="15.75" thickBot="1" x14ac:dyDescent="0.3">
      <c r="B27" s="9" t="s">
        <v>86</v>
      </c>
      <c r="D27" s="9">
        <v>2018</v>
      </c>
    </row>
    <row r="33" spans="2:13" ht="15.75" thickBot="1" x14ac:dyDescent="0.3">
      <c r="B33" t="s">
        <v>45</v>
      </c>
      <c r="C33" t="s">
        <v>28</v>
      </c>
      <c r="H33" t="s">
        <v>46</v>
      </c>
      <c r="I33" t="s">
        <v>28</v>
      </c>
    </row>
    <row r="34" spans="2:13" ht="30" x14ac:dyDescent="0.25">
      <c r="B34" s="26" t="s">
        <v>43</v>
      </c>
      <c r="C34" s="27" t="s">
        <v>44</v>
      </c>
      <c r="D34" s="28" t="s">
        <v>7</v>
      </c>
      <c r="E34" s="28" t="s">
        <v>23</v>
      </c>
      <c r="F34" s="28" t="s">
        <v>24</v>
      </c>
      <c r="G34" s="29" t="s">
        <v>25</v>
      </c>
      <c r="H34" s="26" t="s">
        <v>43</v>
      </c>
      <c r="I34" s="27" t="s">
        <v>44</v>
      </c>
      <c r="J34" s="28" t="s">
        <v>7</v>
      </c>
      <c r="K34" s="28" t="s">
        <v>23</v>
      </c>
      <c r="L34" s="28" t="s">
        <v>24</v>
      </c>
      <c r="M34" s="29" t="s">
        <v>25</v>
      </c>
    </row>
    <row r="35" spans="2:13" x14ac:dyDescent="0.25">
      <c r="B35" s="21">
        <v>2010</v>
      </c>
      <c r="C35" s="23">
        <v>0</v>
      </c>
      <c r="D35" s="15">
        <v>0.13</v>
      </c>
      <c r="E35" s="23"/>
      <c r="F35" s="23"/>
      <c r="G35" s="3"/>
      <c r="H35" s="21">
        <v>2010</v>
      </c>
      <c r="I35" s="23">
        <v>0</v>
      </c>
      <c r="J35" s="15">
        <v>3.2000000000000001E-2</v>
      </c>
      <c r="K35" s="23"/>
      <c r="L35" s="23"/>
      <c r="M35" s="3"/>
    </row>
    <row r="36" spans="2:13" x14ac:dyDescent="0.25">
      <c r="B36" s="21">
        <v>2011</v>
      </c>
      <c r="C36" s="23">
        <v>0</v>
      </c>
      <c r="D36" s="15">
        <v>0.13</v>
      </c>
      <c r="E36" s="23"/>
      <c r="F36" s="23"/>
      <c r="G36" s="3"/>
      <c r="H36" s="21">
        <v>2011</v>
      </c>
      <c r="I36" s="23">
        <v>0</v>
      </c>
      <c r="J36" s="15">
        <v>3.2000000000000001E-2</v>
      </c>
      <c r="K36" s="23"/>
      <c r="L36" s="23"/>
      <c r="M36" s="3"/>
    </row>
    <row r="37" spans="2:13" x14ac:dyDescent="0.25">
      <c r="B37" s="21">
        <v>2012</v>
      </c>
      <c r="C37" s="23">
        <v>0</v>
      </c>
      <c r="D37" s="15">
        <v>0.13</v>
      </c>
      <c r="E37" s="23"/>
      <c r="F37" s="23"/>
      <c r="G37" s="3"/>
      <c r="H37" s="21">
        <v>2012</v>
      </c>
      <c r="I37" s="23">
        <v>0</v>
      </c>
      <c r="J37" s="15">
        <v>3.2000000000000001E-2</v>
      </c>
      <c r="K37" s="23"/>
      <c r="L37" s="23"/>
      <c r="M37" s="3"/>
    </row>
    <row r="38" spans="2:13" x14ac:dyDescent="0.25">
      <c r="B38" s="21">
        <v>2013</v>
      </c>
      <c r="C38" s="23">
        <v>0</v>
      </c>
      <c r="D38" s="15">
        <v>0.13</v>
      </c>
      <c r="E38" s="23"/>
      <c r="F38" s="23"/>
      <c r="G38" s="3"/>
      <c r="H38" s="21">
        <v>2013</v>
      </c>
      <c r="I38" s="23">
        <v>0</v>
      </c>
      <c r="J38" s="15">
        <v>3.2000000000000001E-2</v>
      </c>
      <c r="K38" s="23"/>
      <c r="L38" s="23"/>
      <c r="M38" s="3"/>
    </row>
    <row r="39" spans="2:13" x14ac:dyDescent="0.25">
      <c r="B39" s="21">
        <v>2014</v>
      </c>
      <c r="C39" s="23">
        <v>0</v>
      </c>
      <c r="D39" s="15">
        <v>0.13</v>
      </c>
      <c r="E39" s="15">
        <v>1.4486000000000001</v>
      </c>
      <c r="F39" s="15">
        <v>1.1523000000000001</v>
      </c>
      <c r="G39" s="16">
        <v>1.7354000000000001</v>
      </c>
      <c r="H39" s="21">
        <v>2014</v>
      </c>
      <c r="I39" s="23">
        <v>0</v>
      </c>
      <c r="J39" s="15">
        <v>3.2000000000000001E-2</v>
      </c>
      <c r="K39" s="15">
        <v>0.66400000000000003</v>
      </c>
      <c r="L39" s="15">
        <v>6.1600000000000002E-2</v>
      </c>
      <c r="M39" s="16">
        <v>0.12659999999999999</v>
      </c>
    </row>
    <row r="40" spans="2:13" x14ac:dyDescent="0.25">
      <c r="B40" s="21">
        <v>2015</v>
      </c>
      <c r="C40" s="23">
        <v>0</v>
      </c>
      <c r="D40" s="15">
        <v>0.13</v>
      </c>
      <c r="E40" s="23"/>
      <c r="F40" s="23"/>
      <c r="G40" s="3"/>
      <c r="H40" s="21">
        <v>2015</v>
      </c>
      <c r="I40" s="23">
        <v>0</v>
      </c>
      <c r="J40" s="15">
        <v>3.2000000000000001E-2</v>
      </c>
      <c r="K40" s="23"/>
      <c r="L40" s="23"/>
      <c r="M40" s="3"/>
    </row>
    <row r="41" spans="2:13" x14ac:dyDescent="0.25">
      <c r="B41" s="21">
        <v>2016</v>
      </c>
      <c r="C41" s="23">
        <v>0</v>
      </c>
      <c r="D41" s="15">
        <v>0.13</v>
      </c>
      <c r="E41" s="23"/>
      <c r="F41" s="23"/>
      <c r="G41" s="3"/>
      <c r="H41" s="21">
        <v>2016</v>
      </c>
      <c r="I41" s="23">
        <v>0</v>
      </c>
      <c r="J41" s="15">
        <v>3.2000000000000001E-2</v>
      </c>
      <c r="K41" s="23"/>
      <c r="L41" s="23"/>
      <c r="M41" s="3"/>
    </row>
    <row r="42" spans="2:13" x14ac:dyDescent="0.25">
      <c r="B42" s="21">
        <v>2017</v>
      </c>
      <c r="C42" s="23">
        <v>0</v>
      </c>
      <c r="D42" s="15">
        <v>0.13</v>
      </c>
      <c r="E42" s="23"/>
      <c r="F42" s="23"/>
      <c r="G42" s="3"/>
      <c r="H42" s="21">
        <v>2017</v>
      </c>
      <c r="I42" s="23">
        <v>0</v>
      </c>
      <c r="J42" s="15">
        <v>3.2000000000000001E-2</v>
      </c>
      <c r="K42" s="23"/>
      <c r="L42" s="23"/>
      <c r="M42" s="3"/>
    </row>
    <row r="43" spans="2:13" ht="15.75" thickBot="1" x14ac:dyDescent="0.3">
      <c r="B43" s="22">
        <v>2018</v>
      </c>
      <c r="C43" s="25">
        <v>0</v>
      </c>
      <c r="D43" s="17">
        <v>0.13</v>
      </c>
      <c r="E43" s="17">
        <v>0.9677</v>
      </c>
      <c r="F43" s="17">
        <v>0.99250000000000005</v>
      </c>
      <c r="G43" s="18">
        <v>1.7354000000000001</v>
      </c>
      <c r="H43" s="22">
        <v>2018</v>
      </c>
      <c r="I43" s="25">
        <v>0</v>
      </c>
      <c r="J43" s="17">
        <v>3.2000000000000001E-2</v>
      </c>
      <c r="K43" s="17">
        <v>5.67E-2</v>
      </c>
      <c r="L43" s="17">
        <v>5.8000000000000003E-2</v>
      </c>
      <c r="M43" s="18">
        <v>0.12659999999999999</v>
      </c>
    </row>
    <row r="45" spans="2:13" ht="15.75" thickBot="1" x14ac:dyDescent="0.3">
      <c r="B45" t="s">
        <v>45</v>
      </c>
      <c r="C45" t="s">
        <v>29</v>
      </c>
      <c r="H45" t="s">
        <v>47</v>
      </c>
      <c r="I45" t="s">
        <v>29</v>
      </c>
    </row>
    <row r="46" spans="2:13" ht="30" x14ac:dyDescent="0.25">
      <c r="B46" s="26" t="s">
        <v>43</v>
      </c>
      <c r="C46" s="27" t="s">
        <v>44</v>
      </c>
      <c r="D46" s="28" t="s">
        <v>7</v>
      </c>
      <c r="E46" s="28" t="s">
        <v>23</v>
      </c>
      <c r="F46" s="28" t="s">
        <v>24</v>
      </c>
      <c r="G46" s="29" t="s">
        <v>25</v>
      </c>
      <c r="H46" s="26" t="s">
        <v>43</v>
      </c>
      <c r="I46" s="27" t="s">
        <v>44</v>
      </c>
      <c r="J46" s="28" t="s">
        <v>7</v>
      </c>
      <c r="K46" s="28" t="s">
        <v>23</v>
      </c>
      <c r="L46" s="28" t="s">
        <v>24</v>
      </c>
      <c r="M46" s="29" t="s">
        <v>25</v>
      </c>
    </row>
    <row r="47" spans="2:13" x14ac:dyDescent="0.25">
      <c r="B47" s="21">
        <v>2010</v>
      </c>
      <c r="C47" s="23">
        <v>0</v>
      </c>
      <c r="D47" s="15">
        <v>0.13</v>
      </c>
      <c r="E47" s="23"/>
      <c r="F47" s="23"/>
      <c r="G47" s="3"/>
      <c r="H47" s="21">
        <v>2010</v>
      </c>
      <c r="I47" s="23">
        <v>0</v>
      </c>
      <c r="J47" s="15">
        <v>3.2000000000000001E-2</v>
      </c>
      <c r="K47" s="23"/>
      <c r="L47" s="23"/>
      <c r="M47" s="3"/>
    </row>
    <row r="48" spans="2:13" x14ac:dyDescent="0.25">
      <c r="B48" s="21">
        <v>2011</v>
      </c>
      <c r="C48" s="23">
        <v>0</v>
      </c>
      <c r="D48" s="15">
        <v>0.13</v>
      </c>
      <c r="E48" s="23"/>
      <c r="F48" s="23"/>
      <c r="G48" s="3"/>
      <c r="H48" s="21">
        <v>2011</v>
      </c>
      <c r="I48" s="23">
        <v>0</v>
      </c>
      <c r="J48" s="15">
        <v>3.2000000000000001E-2</v>
      </c>
      <c r="K48" s="23"/>
      <c r="L48" s="23"/>
      <c r="M48" s="3"/>
    </row>
    <row r="49" spans="2:13" x14ac:dyDescent="0.25">
      <c r="B49" s="21">
        <v>2012</v>
      </c>
      <c r="C49" s="23">
        <v>0</v>
      </c>
      <c r="D49" s="15">
        <v>0.13</v>
      </c>
      <c r="E49" s="23"/>
      <c r="F49" s="23"/>
      <c r="G49" s="3"/>
      <c r="H49" s="21">
        <v>2012</v>
      </c>
      <c r="I49" s="23">
        <v>0</v>
      </c>
      <c r="J49" s="15">
        <v>3.2000000000000001E-2</v>
      </c>
      <c r="K49" s="23"/>
      <c r="L49" s="23"/>
      <c r="M49" s="3"/>
    </row>
    <row r="50" spans="2:13" x14ac:dyDescent="0.25">
      <c r="B50" s="21">
        <v>2013</v>
      </c>
      <c r="C50" s="23">
        <v>0</v>
      </c>
      <c r="D50" s="15">
        <v>0.13</v>
      </c>
      <c r="E50" s="23"/>
      <c r="F50" s="23"/>
      <c r="G50" s="3"/>
      <c r="H50" s="21">
        <v>2013</v>
      </c>
      <c r="I50" s="23">
        <v>0</v>
      </c>
      <c r="J50" s="15">
        <v>3.2000000000000001E-2</v>
      </c>
      <c r="K50" s="23"/>
      <c r="L50" s="23"/>
      <c r="M50" s="3"/>
    </row>
    <row r="51" spans="2:13" x14ac:dyDescent="0.25">
      <c r="B51" s="21">
        <v>2014</v>
      </c>
      <c r="C51" s="23">
        <v>0</v>
      </c>
      <c r="D51" s="15">
        <v>0.13</v>
      </c>
      <c r="E51" s="15">
        <v>1.4455</v>
      </c>
      <c r="F51" s="15">
        <v>0.78580000000000005</v>
      </c>
      <c r="G51" s="16">
        <v>1.0218</v>
      </c>
      <c r="H51" s="21">
        <v>2014</v>
      </c>
      <c r="I51" s="23">
        <v>0</v>
      </c>
      <c r="J51" s="15">
        <v>3.2000000000000001E-2</v>
      </c>
      <c r="K51" s="15">
        <v>6.5799999999999997E-2</v>
      </c>
      <c r="L51" s="15">
        <v>4.4699999999999997E-2</v>
      </c>
      <c r="M51" s="16">
        <v>0.90200000000000002</v>
      </c>
    </row>
    <row r="52" spans="2:13" x14ac:dyDescent="0.25">
      <c r="B52" s="21">
        <v>2015</v>
      </c>
      <c r="C52" s="23">
        <v>0</v>
      </c>
      <c r="D52" s="15">
        <v>0.13</v>
      </c>
      <c r="E52" s="23"/>
      <c r="F52" s="23"/>
      <c r="G52" s="3"/>
      <c r="H52" s="21">
        <v>2015</v>
      </c>
      <c r="I52" s="23">
        <v>0</v>
      </c>
      <c r="J52" s="15">
        <v>3.2000000000000001E-2</v>
      </c>
      <c r="K52" s="23"/>
      <c r="L52" s="23"/>
      <c r="M52" s="3"/>
    </row>
    <row r="53" spans="2:13" x14ac:dyDescent="0.25">
      <c r="B53" s="21">
        <v>2016</v>
      </c>
      <c r="C53" s="23">
        <v>0</v>
      </c>
      <c r="D53" s="15">
        <v>0.13</v>
      </c>
      <c r="E53" s="23"/>
      <c r="F53" s="23"/>
      <c r="G53" s="3"/>
      <c r="H53" s="21">
        <v>2016</v>
      </c>
      <c r="I53" s="23">
        <v>0</v>
      </c>
      <c r="J53" s="15">
        <v>3.2000000000000001E-2</v>
      </c>
      <c r="K53" s="23"/>
      <c r="L53" s="23"/>
      <c r="M53" s="3"/>
    </row>
    <row r="54" spans="2:13" x14ac:dyDescent="0.25">
      <c r="B54" s="21">
        <v>2017</v>
      </c>
      <c r="C54" s="23">
        <v>0</v>
      </c>
      <c r="D54" s="15">
        <v>0.13</v>
      </c>
      <c r="E54" s="23"/>
      <c r="F54" s="23"/>
      <c r="G54" s="3"/>
      <c r="H54" s="21">
        <v>2017</v>
      </c>
      <c r="I54" s="23">
        <v>0</v>
      </c>
      <c r="J54" s="15">
        <v>3.2000000000000001E-2</v>
      </c>
      <c r="K54" s="23"/>
      <c r="L54" s="23"/>
      <c r="M54" s="3"/>
    </row>
    <row r="55" spans="2:13" ht="15.75" thickBot="1" x14ac:dyDescent="0.3">
      <c r="B55" s="22">
        <v>2018</v>
      </c>
      <c r="C55" s="25">
        <v>0</v>
      </c>
      <c r="D55" s="17">
        <v>0.13</v>
      </c>
      <c r="E55" s="17">
        <v>0.97230000000000005</v>
      </c>
      <c r="F55" s="17">
        <v>0.2949</v>
      </c>
      <c r="G55" s="18">
        <v>1.0218</v>
      </c>
      <c r="H55" s="22">
        <v>2018</v>
      </c>
      <c r="I55" s="25">
        <v>0</v>
      </c>
      <c r="J55" s="17">
        <v>3.2000000000000001E-2</v>
      </c>
      <c r="K55" s="17">
        <v>5.62E-2</v>
      </c>
      <c r="L55" s="17">
        <v>0.1263</v>
      </c>
      <c r="M55" s="18">
        <v>9.0200000000000002E-2</v>
      </c>
    </row>
  </sheetData>
  <sheetProtection algorithmName="SHA-512" hashValue="2s4H7VHZE7lLsdij3iqzfp42881OzhLgenk0HvZUPtOJyK8Ta9LGFvYTMWsAlyQiXNjjzOyPPfA8dNgW/6lIuA==" saltValue="r4sxvmweet2ZyV9HzrMlfA==" spinCount="100000" sheet="1" objects="1" scenarios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"/>
  <sheetViews>
    <sheetView workbookViewId="0">
      <selection activeCell="H40" sqref="H40"/>
    </sheetView>
  </sheetViews>
  <sheetFormatPr defaultRowHeight="15" x14ac:dyDescent="0.25"/>
  <cols>
    <col min="1" max="1" width="2.85546875" customWidth="1"/>
    <col min="2" max="2" width="33.7109375" customWidth="1"/>
    <col min="3" max="3" width="20" bestFit="1" customWidth="1"/>
  </cols>
  <sheetData>
    <row r="1" spans="1:4" x14ac:dyDescent="0.25">
      <c r="A1" s="45"/>
      <c r="B1" s="67" t="s">
        <v>77</v>
      </c>
      <c r="C1" s="45"/>
      <c r="D1" s="45"/>
    </row>
    <row r="2" spans="1:4" x14ac:dyDescent="0.25">
      <c r="A2" s="45"/>
      <c r="B2" s="67"/>
      <c r="C2" s="45"/>
      <c r="D2" s="45"/>
    </row>
    <row r="3" spans="1:4" x14ac:dyDescent="0.25">
      <c r="A3" s="45"/>
      <c r="B3" s="68" t="s">
        <v>78</v>
      </c>
      <c r="C3" s="68" t="s">
        <v>90</v>
      </c>
      <c r="D3" s="45"/>
    </row>
    <row r="4" spans="1:4" x14ac:dyDescent="0.25">
      <c r="A4" s="45"/>
      <c r="B4" s="65" t="s">
        <v>79</v>
      </c>
      <c r="C4" s="69">
        <v>1905</v>
      </c>
      <c r="D4" s="45"/>
    </row>
    <row r="5" spans="1:4" x14ac:dyDescent="0.25">
      <c r="A5" s="45"/>
      <c r="B5" s="65" t="s">
        <v>80</v>
      </c>
      <c r="C5" s="69">
        <v>1508</v>
      </c>
      <c r="D5" s="45"/>
    </row>
    <row r="6" spans="1:4" x14ac:dyDescent="0.25">
      <c r="A6" s="45"/>
      <c r="B6" s="45"/>
      <c r="C6" s="45"/>
      <c r="D6" s="45"/>
    </row>
    <row r="7" spans="1:4" x14ac:dyDescent="0.25">
      <c r="A7" s="45"/>
      <c r="B7" s="45"/>
      <c r="C7" s="45"/>
      <c r="D7" s="45"/>
    </row>
    <row r="8" spans="1:4" x14ac:dyDescent="0.25">
      <c r="A8" s="45"/>
      <c r="B8" s="45"/>
      <c r="C8" s="45"/>
      <c r="D8" s="45"/>
    </row>
    <row r="9" spans="1:4" x14ac:dyDescent="0.25">
      <c r="A9" s="45"/>
      <c r="B9" s="45"/>
      <c r="C9" s="45"/>
      <c r="D9" s="45"/>
    </row>
    <row r="10" spans="1:4" x14ac:dyDescent="0.25">
      <c r="A10" s="45"/>
      <c r="B10" s="45"/>
      <c r="C10" s="45"/>
      <c r="D10" s="45"/>
    </row>
  </sheetData>
  <sheetProtection algorithmName="SHA-512" hashValue="ch1oR2bIgZPVMnYW33LZWew7A4/U95LxY6cils6TaSoPUgEqjmeT9lCF4LfdbOWywbv0D/zTegAzxBiGEv1x2Q==" saltValue="S7gncFGKwgaAnjLpI4aVNw==" spinCount="100000" sheet="1" objects="1" scenarios="1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5"/>
  <sheetViews>
    <sheetView workbookViewId="0">
      <selection activeCell="K39" sqref="K39"/>
    </sheetView>
  </sheetViews>
  <sheetFormatPr defaultRowHeight="15" x14ac:dyDescent="0.25"/>
  <cols>
    <col min="2" max="2" width="27.140625" customWidth="1"/>
    <col min="3" max="3" width="2.85546875" customWidth="1"/>
  </cols>
  <sheetData>
    <row r="1" spans="1:7" x14ac:dyDescent="0.25">
      <c r="A1" s="2"/>
      <c r="B1" s="2"/>
      <c r="C1" s="2"/>
      <c r="D1" s="2"/>
      <c r="E1" s="2"/>
      <c r="F1" s="2"/>
      <c r="G1" s="2"/>
    </row>
    <row r="2" spans="1:7" x14ac:dyDescent="0.25">
      <c r="A2" s="145" t="s">
        <v>2</v>
      </c>
      <c r="B2" s="145"/>
      <c r="C2" s="2"/>
      <c r="D2" s="2" t="s">
        <v>110</v>
      </c>
      <c r="E2" s="2"/>
      <c r="F2" s="2"/>
      <c r="G2" s="2"/>
    </row>
    <row r="3" spans="1:7" x14ac:dyDescent="0.25">
      <c r="A3" s="145" t="s">
        <v>3</v>
      </c>
      <c r="B3" s="145"/>
      <c r="C3" s="2"/>
      <c r="D3" s="2" t="s">
        <v>4</v>
      </c>
      <c r="E3" s="2"/>
      <c r="F3" s="2"/>
      <c r="G3" s="2"/>
    </row>
    <row r="4" spans="1:7" x14ac:dyDescent="0.25">
      <c r="A4" s="145" t="s">
        <v>13</v>
      </c>
      <c r="B4" s="145"/>
      <c r="C4" s="2"/>
      <c r="D4" s="2" t="s">
        <v>111</v>
      </c>
      <c r="E4" s="2"/>
      <c r="F4" s="2"/>
      <c r="G4" s="2"/>
    </row>
    <row r="5" spans="1:7" x14ac:dyDescent="0.25">
      <c r="A5" s="145" t="s">
        <v>14</v>
      </c>
      <c r="B5" s="145"/>
      <c r="C5" s="2"/>
      <c r="D5" s="2" t="s">
        <v>18</v>
      </c>
      <c r="E5" s="2"/>
      <c r="F5" s="2"/>
      <c r="G5" s="2"/>
    </row>
    <row r="6" spans="1:7" x14ac:dyDescent="0.25">
      <c r="A6" s="145"/>
      <c r="B6" s="145"/>
      <c r="C6" s="2"/>
      <c r="D6" s="2"/>
      <c r="E6" s="2"/>
      <c r="F6" s="2"/>
      <c r="G6" s="2"/>
    </row>
    <row r="7" spans="1:7" x14ac:dyDescent="0.25">
      <c r="A7" s="145" t="s">
        <v>30</v>
      </c>
      <c r="B7" s="145"/>
      <c r="C7" s="2"/>
      <c r="D7" s="2" t="s">
        <v>21</v>
      </c>
      <c r="E7" s="2"/>
      <c r="F7" s="2"/>
      <c r="G7" s="2"/>
    </row>
    <row r="8" spans="1:7" x14ac:dyDescent="0.25">
      <c r="A8" s="145" t="s">
        <v>31</v>
      </c>
      <c r="B8" s="145"/>
      <c r="C8" s="2"/>
      <c r="D8" s="2" t="s">
        <v>112</v>
      </c>
      <c r="E8" s="2"/>
      <c r="F8" s="2"/>
      <c r="G8" s="2"/>
    </row>
    <row r="9" spans="1:7" x14ac:dyDescent="0.25">
      <c r="A9" s="145" t="s">
        <v>32</v>
      </c>
      <c r="B9" s="145"/>
      <c r="C9" s="2"/>
      <c r="D9" s="2" t="s">
        <v>96</v>
      </c>
      <c r="E9" s="2"/>
      <c r="F9" s="2"/>
      <c r="G9" s="2"/>
    </row>
    <row r="10" spans="1:7" x14ac:dyDescent="0.25">
      <c r="A10" s="145" t="s">
        <v>11</v>
      </c>
      <c r="B10" s="145"/>
      <c r="C10" s="2"/>
      <c r="D10" s="2" t="s">
        <v>16</v>
      </c>
      <c r="E10" s="2"/>
      <c r="F10" s="2"/>
      <c r="G10" s="2"/>
    </row>
    <row r="11" spans="1:7" x14ac:dyDescent="0.25">
      <c r="A11" s="145"/>
      <c r="B11" s="145"/>
      <c r="C11" s="2"/>
      <c r="D11" s="2"/>
      <c r="E11" s="2"/>
      <c r="F11" s="2"/>
      <c r="G11" s="2"/>
    </row>
    <row r="12" spans="1:7" x14ac:dyDescent="0.25">
      <c r="A12" s="145" t="s">
        <v>35</v>
      </c>
      <c r="B12" s="145"/>
      <c r="C12" s="2"/>
      <c r="D12" s="2" t="s">
        <v>20</v>
      </c>
      <c r="E12" s="2"/>
      <c r="F12" s="2"/>
      <c r="G12" s="2"/>
    </row>
    <row r="13" spans="1:7" x14ac:dyDescent="0.25">
      <c r="A13" s="145" t="s">
        <v>33</v>
      </c>
      <c r="B13" s="145"/>
      <c r="C13" s="2"/>
      <c r="D13" s="2" t="s">
        <v>113</v>
      </c>
      <c r="E13" s="2"/>
      <c r="F13" s="2"/>
      <c r="G13" s="2"/>
    </row>
    <row r="14" spans="1:7" x14ac:dyDescent="0.25">
      <c r="A14" s="145" t="s">
        <v>34</v>
      </c>
      <c r="B14" s="145"/>
      <c r="C14" s="2"/>
      <c r="D14" s="2" t="s">
        <v>97</v>
      </c>
      <c r="E14" s="2"/>
      <c r="F14" s="2"/>
      <c r="G14" s="2"/>
    </row>
    <row r="15" spans="1:7" x14ac:dyDescent="0.25">
      <c r="A15" s="145" t="s">
        <v>12</v>
      </c>
      <c r="B15" s="145"/>
      <c r="C15" s="2"/>
      <c r="D15" s="2" t="s">
        <v>19</v>
      </c>
      <c r="E15" s="2"/>
      <c r="F15" s="2"/>
      <c r="G15" s="2"/>
    </row>
  </sheetData>
  <sheetProtection algorithmName="SHA-512" hashValue="oUvE7B9eTkj/efFToVg8ewmiKHk5VEgTnyZLKSC3mL7JPDxA8PWc9fBUVZaYn3OTsgwRDkGr1kYtNJJU5yhQ3Q==" saltValue="dWFV9SXMUV+6JsX658i4yA==" spinCount="100000" sheet="1" objects="1" scenarios="1"/>
  <mergeCells count="14">
    <mergeCell ref="A13:B13"/>
    <mergeCell ref="A14:B14"/>
    <mergeCell ref="A15:B15"/>
    <mergeCell ref="A6:B6"/>
    <mergeCell ref="A7:B7"/>
    <mergeCell ref="A8:B8"/>
    <mergeCell ref="A9:B9"/>
    <mergeCell ref="A10:B10"/>
    <mergeCell ref="A11:B11"/>
    <mergeCell ref="A2:B2"/>
    <mergeCell ref="A3:B3"/>
    <mergeCell ref="A4:B4"/>
    <mergeCell ref="A5:B5"/>
    <mergeCell ref="A12:B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Inputs &amp; Outputs</vt:lpstr>
      <vt:lpstr>Benefit Calculations</vt:lpstr>
      <vt:lpstr>Emission Factors</vt:lpstr>
      <vt:lpstr>Value of Emissions</vt:lpstr>
      <vt:lpstr>Formula Documentation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J. DeCandis</dc:creator>
  <cp:lastModifiedBy>Lingala, Vishu</cp:lastModifiedBy>
  <cp:lastPrinted>2018-06-18T21:24:00Z</cp:lastPrinted>
  <dcterms:created xsi:type="dcterms:W3CDTF">2017-09-12T21:29:14Z</dcterms:created>
  <dcterms:modified xsi:type="dcterms:W3CDTF">2018-08-31T13:34:10Z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4ce29f8b-dfb0-4123-8bc0-565014d4b69a</vt:lpwstr>
  </property>
</Properties>
</file>