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Q:\Budget\2018\"/>
    </mc:Choice>
  </mc:AlternateContent>
  <bookViews>
    <workbookView xWindow="0" yWindow="0" windowWidth="14370" windowHeight="6150" tabRatio="598" firstSheet="16" activeTab="16"/>
  </bookViews>
  <sheets>
    <sheet name="AgingNarr" sheetId="28" state="hidden" r:id="rId1"/>
    <sheet name="C&amp;E" sheetId="2" state="hidden" r:id="rId2"/>
    <sheet name="C&amp;ENarr" sheetId="30" state="hidden" r:id="rId3"/>
    <sheet name="CE narrative" sheetId="36" state="hidden" r:id="rId4"/>
    <sheet name="DATA SVC" sheetId="13" state="hidden" r:id="rId5"/>
    <sheet name="AGING" sheetId="1" state="hidden" r:id="rId6"/>
    <sheet name="WORKFORCE" sheetId="12" state="hidden" r:id="rId7"/>
    <sheet name="WkforceNarr" sheetId="31" state="hidden" r:id="rId8"/>
    <sheet name="PUBLIC SVC" sheetId="11" state="hidden" r:id="rId9"/>
    <sheet name="Pubsvcnarr" sheetId="32" state="hidden" r:id="rId10"/>
    <sheet name="TRANSP" sheetId="10" state="hidden" r:id="rId11"/>
    <sheet name="WORKSHOP" sheetId="9" state="hidden" r:id="rId12"/>
    <sheet name="INTERNAL SVC" sheetId="23" state="hidden" r:id="rId13"/>
    <sheet name="INDIR" sheetId="24" state="hidden" r:id="rId14"/>
    <sheet name="allocation" sheetId="25" state="hidden" r:id="rId15"/>
    <sheet name="Alloc" sheetId="33" state="hidden" r:id="rId16"/>
    <sheet name="SVCPLAN" sheetId="7" r:id="rId17"/>
    <sheet name="APLREV" sheetId="6" r:id="rId18"/>
    <sheet name="ALLEXP" sheetId="8" r:id="rId19"/>
    <sheet name="INDIRECT" sheetId="5" r:id="rId20"/>
    <sheet name="BENEFIT" sheetId="15" r:id="rId21"/>
    <sheet name="LOCAL" sheetId="4" r:id="rId22"/>
    <sheet name="Unrestricted fund bal" sheetId="16" r:id="rId23"/>
    <sheet name="Overall Fund Bal" sheetId="26" r:id="rId24"/>
    <sheet name="REVANALYSIS" sheetId="20" r:id="rId25"/>
    <sheet name="UNRESTRICTEDREV" sheetId="21" r:id="rId26"/>
    <sheet name="PROGRAM EXP" sheetId="17" r:id="rId27"/>
    <sheet name="CATEGORY EXP" sheetId="18" r:id="rId28"/>
    <sheet name="SHAREDINDR" sheetId="19" r:id="rId29"/>
    <sheet name="UNRESTRICTEDUSE" sheetId="22" r:id="rId30"/>
    <sheet name="GRAPH" sheetId="14" r:id="rId31"/>
    <sheet name="Sheet1" sheetId="27" r:id="rId32"/>
    <sheet name="Summary Sheet" sheetId="3" r:id="rId33"/>
  </sheets>
  <externalReferences>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xlnm._FilterDatabase" localSheetId="5" hidden="1">AGING!$F$3:$F$69</definedName>
    <definedName name="_xlnm.Print_Area" localSheetId="5">AGING!$A$2:$G$71</definedName>
    <definedName name="_xlnm.Print_Area" localSheetId="18">ALLEXP!$A$2:$M$27</definedName>
    <definedName name="_xlnm.Print_Area" localSheetId="17">APLREV!$A$2:$J$25</definedName>
    <definedName name="_xlnm.Print_Area" localSheetId="20">BENEFIT!$A$2:$H$38</definedName>
    <definedName name="_xlnm.Print_Area" localSheetId="1">'C&amp;E'!$A$3:$J$71</definedName>
    <definedName name="_xlnm.Print_Area" localSheetId="2">'C&amp;ENarr'!$A:$E</definedName>
    <definedName name="_xlnm.Print_Area" localSheetId="3">'CE narrative'!$A$2:$F$66</definedName>
    <definedName name="_xlnm.Print_Area" localSheetId="4">'DATA SVC'!$A$3:$N$72</definedName>
    <definedName name="_xlnm.Print_Area" localSheetId="13">INDIR!$A$2:$I$29</definedName>
    <definedName name="_xlnm.Print_Area" localSheetId="19">INDIRECT!$A$2:$E$40</definedName>
    <definedName name="_xlnm.Print_Area" localSheetId="12">'INTERNAL SVC'!$A$3:$B$29</definedName>
    <definedName name="_xlnm.Print_Area" localSheetId="21">LOCAL!$A$1:$E$22</definedName>
    <definedName name="_xlnm.Print_Area" localSheetId="8">'PUBLIC SVC'!$A$3:$L$71</definedName>
    <definedName name="_xlnm.Print_Area" localSheetId="9">Pubsvcnarr!$A$4:$F$65</definedName>
    <definedName name="_xlnm.Print_Area" localSheetId="32">'Summary Sheet'!$A$4:$L$40</definedName>
    <definedName name="_xlnm.Print_Area" localSheetId="16">SVCPLAN!$A$2:$H$44</definedName>
    <definedName name="_xlnm.Print_Area" localSheetId="22">'Unrestricted fund bal'!$A$2:$G$39</definedName>
    <definedName name="_xlnm.Print_Area" localSheetId="7">WkforceNarr!$A$2:$G$69</definedName>
    <definedName name="_xlnm.Print_Area" localSheetId="6">WORKFORCE!$A$2:$K$71</definedName>
    <definedName name="_xlnm.Print_Area" localSheetId="11">WORKSHOP!$A$3:$H$70</definedName>
    <definedName name="_xlnm.Print_Titles" localSheetId="32">'Summary Sheet'!$A:$A</definedName>
    <definedName name="Z_1D9F4367_0C2F_46F1_9E55_939D20D76F5B_.wvu.Cols" localSheetId="32" hidden="1">'Summary Sheet'!$B:$C,'Summary Sheet'!$E:$F,'Summary Sheet'!$H:$I,'Summary Sheet'!#REF!,'Summary Sheet'!#REF!,'Summary Sheet'!#REF!</definedName>
    <definedName name="Z_1D9F4367_0C2F_46F1_9E55_939D20D76F5B_.wvu.PrintArea" localSheetId="32" hidden="1">'Summary Sheet'!#REF!</definedName>
    <definedName name="Z_1D9F4367_0C2F_46F1_9E55_939D20D76F5B_.wvu.PrintArea" localSheetId="11" hidden="1">WORKSHOP!$A$3:$E$69</definedName>
    <definedName name="Z_1D9F4367_0C2F_46F1_9E55_939D20D76F5B_.wvu.PrintTitles" localSheetId="32" hidden="1">'Summary Sheet'!$A:$A</definedName>
    <definedName name="Z_20CF2976_B2A7_4F04_88DC_0AB25CA8A6C6_.wvu.Cols" localSheetId="32" hidden="1">'Summary Sheet'!$B:$C,'Summary Sheet'!$E:$F,'Summary Sheet'!$H:$I,'Summary Sheet'!#REF!,'Summary Sheet'!#REF!,'Summary Sheet'!#REF!</definedName>
    <definedName name="Z_20CF2976_B2A7_4F04_88DC_0AB25CA8A6C6_.wvu.PrintArea" localSheetId="32" hidden="1">'Summary Sheet'!#REF!</definedName>
    <definedName name="Z_20CF2976_B2A7_4F04_88DC_0AB25CA8A6C6_.wvu.PrintArea" localSheetId="11" hidden="1">WORKSHOP!$A$3:$E$69</definedName>
    <definedName name="Z_20CF2976_B2A7_4F04_88DC_0AB25CA8A6C6_.wvu.PrintTitles" localSheetId="32" hidden="1">'Summary Sheet'!$A:$A</definedName>
    <definedName name="Z_497CB486_623F_41B0_B370_EF2A82E78B1D_.wvu.Cols" localSheetId="32" hidden="1">'Summary Sheet'!$B:$C,'Summary Sheet'!$E:$F,'Summary Sheet'!$H:$I,'Summary Sheet'!#REF!,'Summary Sheet'!#REF!,'Summary Sheet'!#REF!</definedName>
    <definedName name="Z_497CB486_623F_41B0_B370_EF2A82E78B1D_.wvu.PrintArea" localSheetId="32" hidden="1">'Summary Sheet'!#REF!</definedName>
    <definedName name="Z_497CB486_623F_41B0_B370_EF2A82E78B1D_.wvu.PrintArea" localSheetId="11" hidden="1">WORKSHOP!$A$3:$E$69</definedName>
    <definedName name="Z_497CB486_623F_41B0_B370_EF2A82E78B1D_.wvu.PrintTitles" localSheetId="32" hidden="1">'Summary Sheet'!$A:$A</definedName>
    <definedName name="Z_921A7AC6_7D1A_435F_A825_B8B8C1A90F20_.wvu.Cols" localSheetId="32" hidden="1">'Summary Sheet'!$B:$C,'Summary Sheet'!$E:$F,'Summary Sheet'!$H:$I,'Summary Sheet'!#REF!,'Summary Sheet'!#REF!,'Summary Sheet'!#REF!</definedName>
    <definedName name="Z_921A7AC6_7D1A_435F_A825_B8B8C1A90F20_.wvu.PrintArea" localSheetId="32" hidden="1">'Summary Sheet'!#REF!</definedName>
    <definedName name="Z_921A7AC6_7D1A_435F_A825_B8B8C1A90F20_.wvu.PrintArea" localSheetId="11" hidden="1">WORKSHOP!$A$3:$E$69</definedName>
    <definedName name="Z_921A7AC6_7D1A_435F_A825_B8B8C1A90F20_.wvu.PrintTitles" localSheetId="32" hidden="1">'Summary Sheet'!$A:$A</definedName>
    <definedName name="Z_AADB8EA3_75F0_4468_B5D5_C7110D6EC38B_.wvu.Cols" localSheetId="32" hidden="1">'Summary Sheet'!$B:$C,'Summary Sheet'!$E:$F,'Summary Sheet'!$H:$I,'Summary Sheet'!#REF!,'Summary Sheet'!#REF!,'Summary Sheet'!#REF!</definedName>
    <definedName name="Z_AADB8EA3_75F0_4468_B5D5_C7110D6EC38B_.wvu.PrintArea" localSheetId="32" hidden="1">'Summary Sheet'!#REF!</definedName>
    <definedName name="Z_AADB8EA3_75F0_4468_B5D5_C7110D6EC38B_.wvu.PrintArea" localSheetId="11" hidden="1">WORKSHOP!$A$3:$E$69</definedName>
    <definedName name="Z_AADB8EA3_75F0_4468_B5D5_C7110D6EC38B_.wvu.PrintTitles" localSheetId="32" hidden="1">'Summary Sheet'!$A:$A</definedName>
    <definedName name="Z_CB724201_FBEC_4626_9DD9_AEC98BB80DB0_.wvu.Cols" localSheetId="32" hidden="1">'Summary Sheet'!$B:$C,'Summary Sheet'!$E:$F,'Summary Sheet'!$H:$I,'Summary Sheet'!#REF!,'Summary Sheet'!#REF!,'Summary Sheet'!#REF!</definedName>
    <definedName name="Z_CB724201_FBEC_4626_9DD9_AEC98BB80DB0_.wvu.PrintArea" localSheetId="32" hidden="1">'Summary Sheet'!$G:$L</definedName>
    <definedName name="Z_CB724201_FBEC_4626_9DD9_AEC98BB80DB0_.wvu.PrintArea" localSheetId="11" hidden="1">WORKSHOP!$A$3:$E$69</definedName>
    <definedName name="Z_CB724201_FBEC_4626_9DD9_AEC98BB80DB0_.wvu.PrintTitles" localSheetId="32" hidden="1">'Summary Sheet'!$A:$A</definedName>
    <definedName name="Z_ED9CD846_0F6B_4BF7_A940_412E425E8FCE_.wvu.Cols" localSheetId="32" hidden="1">'Summary Sheet'!$B:$C,'Summary Sheet'!$E:$F,'Summary Sheet'!$H:$I,'Summary Sheet'!#REF!,'Summary Sheet'!#REF!,'Summary Sheet'!#REF!</definedName>
    <definedName name="Z_ED9CD846_0F6B_4BF7_A940_412E425E8FCE_.wvu.PrintArea" localSheetId="32" hidden="1">'Summary Sheet'!#REF!</definedName>
    <definedName name="Z_ED9CD846_0F6B_4BF7_A940_412E425E8FCE_.wvu.PrintArea" localSheetId="11" hidden="1">WORKSHOP!$A$3:$E$69</definedName>
    <definedName name="Z_ED9CD846_0F6B_4BF7_A940_412E425E8FCE_.wvu.PrintTitles" localSheetId="32" hidden="1">'Summary Sheet'!$A:$A</definedName>
  </definedNames>
  <calcPr calcId="171027"/>
  <customWorkbookViews>
    <customWorkbookView name="ADM BUDGET" guid="{CB724201-FBEC-4626-9DD9-AEC98BB80DB0}" maximized="1" windowWidth="1276" windowHeight="822" tabRatio="598" activeSheetId="3" showComments="commIndAndComment"/>
    <customWorkbookView name="C&amp;E View" guid="{20CF2976-B2A7-4F04-88DC-0AB25CA8A6C6}" maximized="1" windowWidth="1276" windowHeight="822" tabRatio="598" activeSheetId="3" showComments="commIndAndComment"/>
    <customWorkbookView name="Human Service View" guid="{497CB486-623F-41B0-B370-EF2A82E78B1D}" maximized="1" windowWidth="1276" windowHeight="822" tabRatio="598" activeSheetId="3" showComments="commIndAndComment"/>
    <customWorkbookView name="Aging View" guid="{ED9CD846-0F6B-4BF7-A940-412E425E8FCE}" maximized="1" windowWidth="1276" windowHeight="822" tabRatio="598" activeSheetId="3" showComments="commIndAndComment"/>
    <customWorkbookView name="Transp View" guid="{921A7AC6-7D1A-435F-A825-B8B8C1A90F20}" maximized="1" windowWidth="1276" windowHeight="822" tabRatio="598" activeSheetId="3" showComments="commIndAndComment"/>
    <customWorkbookView name="Data Service View" guid="{1D9F4367-0C2F-46F1-9E55-939D20D76F5B}" maximized="1" windowWidth="1276" windowHeight="822" tabRatio="598" activeSheetId="3" showComments="commIndAndComment"/>
    <customWorkbookView name="Public Service View" guid="{AADB8EA3-75F0-4468-B5D5-C7110D6EC38B}" maximized="1" windowWidth="1276" windowHeight="822" tabRatio="598" activeSheetId="3" showComments="commIndAndComment"/>
    <customWorkbookView name="Working Copy" guid="{8970DFA1-A026-4639-BD60-39EC20285CCC}" includePrintSettings="0" includeHiddenRowCol="0" maximized="1" windowWidth="1276" windowHeight="822" tabRatio="598" activeSheetId="3" showComments="commIndAndComment"/>
  </customWorkbookViews>
</workbook>
</file>

<file path=xl/calcChain.xml><?xml version="1.0" encoding="utf-8"?>
<calcChain xmlns="http://schemas.openxmlformats.org/spreadsheetml/2006/main">
  <c r="O7" i="2" l="1"/>
  <c r="O8" i="2"/>
  <c r="O9" i="2"/>
  <c r="O10" i="2"/>
  <c r="O11" i="2"/>
  <c r="O12" i="2"/>
  <c r="O13" i="2"/>
  <c r="O14" i="2"/>
  <c r="O15" i="2"/>
  <c r="O16" i="2"/>
  <c r="O17" i="2"/>
  <c r="O18" i="2"/>
  <c r="O19" i="2"/>
  <c r="O20" i="2"/>
  <c r="O22" i="2"/>
  <c r="O23" i="2"/>
  <c r="O24" i="2"/>
  <c r="O25" i="2"/>
  <c r="O26" i="2"/>
  <c r="O27" i="2"/>
  <c r="O28"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G36" i="15" l="1"/>
  <c r="G21" i="15"/>
  <c r="G18" i="15"/>
  <c r="E52" i="14" l="1"/>
  <c r="A24" i="16"/>
  <c r="A25" i="16" s="1"/>
  <c r="A26" i="16" s="1"/>
  <c r="A27" i="16" s="1"/>
  <c r="A28" i="16" s="1"/>
  <c r="A29" i="16" s="1"/>
  <c r="A30" i="16" s="1"/>
  <c r="A31" i="16" s="1"/>
  <c r="A32" i="16" s="1"/>
  <c r="A33" i="16" s="1"/>
  <c r="A34" i="16" s="1"/>
  <c r="A35" i="16" s="1"/>
  <c r="A36" i="16" s="1"/>
  <c r="A37" i="16" s="1"/>
  <c r="A38" i="16" s="1"/>
  <c r="A39" i="16" s="1"/>
  <c r="C14" i="10" l="1"/>
  <c r="F14" i="10"/>
  <c r="B15" i="10"/>
  <c r="C15" i="10"/>
  <c r="D15" i="10"/>
  <c r="E15" i="10"/>
  <c r="F15" i="10"/>
  <c r="B16" i="10"/>
  <c r="C16" i="10"/>
  <c r="D16" i="10"/>
  <c r="E16" i="10"/>
  <c r="F16" i="10"/>
  <c r="B18" i="10"/>
  <c r="C18" i="10"/>
  <c r="D18" i="10"/>
  <c r="E18" i="10"/>
  <c r="F18" i="10"/>
  <c r="B19" i="10"/>
  <c r="C19" i="10"/>
  <c r="D19" i="10"/>
  <c r="E19" i="10"/>
  <c r="F19" i="10"/>
  <c r="B20" i="10"/>
  <c r="C20" i="10"/>
  <c r="D20" i="10"/>
  <c r="E20" i="10"/>
  <c r="F20" i="10"/>
  <c r="B21" i="10"/>
  <c r="C21" i="10"/>
  <c r="D21" i="10"/>
  <c r="E21" i="10"/>
  <c r="F21" i="10"/>
  <c r="B29" i="10"/>
  <c r="C29" i="10"/>
  <c r="D29" i="10"/>
  <c r="E29" i="10"/>
  <c r="F29" i="10"/>
  <c r="B31" i="10"/>
  <c r="C31" i="10"/>
  <c r="D31" i="10"/>
  <c r="E31" i="10"/>
  <c r="F31" i="10"/>
  <c r="B32" i="10"/>
  <c r="C32" i="10"/>
  <c r="D32" i="10"/>
  <c r="E32" i="10"/>
  <c r="F32" i="10"/>
  <c r="B33" i="10"/>
  <c r="C33" i="10"/>
  <c r="D33" i="10"/>
  <c r="E33" i="10"/>
  <c r="F33" i="10"/>
  <c r="B34" i="10"/>
  <c r="C34" i="10"/>
  <c r="D34" i="10"/>
  <c r="E34" i="10"/>
  <c r="F34" i="10"/>
  <c r="B35" i="10"/>
  <c r="C35" i="10"/>
  <c r="D35" i="10"/>
  <c r="E35" i="10"/>
  <c r="F35" i="10"/>
  <c r="B36" i="10"/>
  <c r="C36" i="10"/>
  <c r="D36" i="10"/>
  <c r="E36" i="10"/>
  <c r="F36" i="10"/>
  <c r="B37" i="10"/>
  <c r="C37" i="10"/>
  <c r="D37" i="10"/>
  <c r="E37" i="10"/>
  <c r="F37" i="10"/>
  <c r="B40" i="10"/>
  <c r="C40" i="10"/>
  <c r="D40" i="10"/>
  <c r="E40" i="10"/>
  <c r="F40" i="10"/>
  <c r="B41" i="10"/>
  <c r="C41" i="10"/>
  <c r="D41" i="10"/>
  <c r="E41" i="10"/>
  <c r="F41" i="10"/>
  <c r="B42" i="10"/>
  <c r="C42" i="10"/>
  <c r="D42" i="10"/>
  <c r="E42" i="10"/>
  <c r="F42" i="10"/>
  <c r="C44" i="10"/>
  <c r="D44" i="10"/>
  <c r="E44" i="10"/>
  <c r="B45" i="10"/>
  <c r="C45" i="10"/>
  <c r="D45" i="10"/>
  <c r="E45" i="10"/>
  <c r="F45" i="10"/>
  <c r="B46" i="10"/>
  <c r="C46" i="10"/>
  <c r="D46" i="10"/>
  <c r="E46" i="10"/>
  <c r="F46" i="10"/>
  <c r="B47" i="10"/>
  <c r="C47" i="10"/>
  <c r="D47" i="10"/>
  <c r="E47" i="10"/>
  <c r="F47" i="10"/>
  <c r="B48" i="10"/>
  <c r="C48" i="10"/>
  <c r="D48" i="10"/>
  <c r="E48" i="10"/>
  <c r="F48" i="10"/>
  <c r="B49" i="10"/>
  <c r="C49" i="10"/>
  <c r="D49" i="10"/>
  <c r="E49" i="10"/>
  <c r="F49" i="10"/>
  <c r="B50" i="10"/>
  <c r="C50" i="10"/>
  <c r="D50" i="10"/>
  <c r="E50" i="10"/>
  <c r="F50" i="10"/>
  <c r="B51" i="10"/>
  <c r="C51" i="10"/>
  <c r="D51" i="10"/>
  <c r="E51" i="10"/>
  <c r="F51" i="10"/>
  <c r="B52" i="10"/>
  <c r="C52" i="10"/>
  <c r="D52" i="10"/>
  <c r="E52" i="10"/>
  <c r="F52" i="10"/>
  <c r="B53" i="10"/>
  <c r="C53" i="10"/>
  <c r="D53" i="10"/>
  <c r="E53" i="10"/>
  <c r="F53" i="10"/>
  <c r="E54" i="10"/>
  <c r="F54" i="10"/>
  <c r="B55" i="10"/>
  <c r="C55" i="10"/>
  <c r="D55" i="10"/>
  <c r="E55" i="10"/>
  <c r="F55" i="10"/>
  <c r="B56" i="10"/>
  <c r="C56" i="10"/>
  <c r="D56" i="10"/>
  <c r="E56" i="10"/>
  <c r="F56" i="10"/>
  <c r="B57" i="10"/>
  <c r="C57" i="10"/>
  <c r="D57" i="10"/>
  <c r="E57" i="10"/>
  <c r="F57" i="10"/>
  <c r="B58" i="10"/>
  <c r="C58" i="10"/>
  <c r="D58" i="10"/>
  <c r="E58" i="10"/>
  <c r="F58" i="10"/>
  <c r="B59" i="10"/>
  <c r="C59" i="10"/>
  <c r="D59" i="10"/>
  <c r="E59" i="10"/>
  <c r="F59" i="10"/>
  <c r="B60" i="10"/>
  <c r="C60" i="10"/>
  <c r="D60" i="10"/>
  <c r="E60" i="10"/>
  <c r="F60" i="10"/>
  <c r="B61" i="10"/>
  <c r="C61" i="10"/>
  <c r="D61" i="10"/>
  <c r="E61" i="10"/>
  <c r="F61" i="10"/>
  <c r="B62" i="10"/>
  <c r="C62" i="10"/>
  <c r="D62" i="10"/>
  <c r="E62" i="10"/>
  <c r="F62" i="10"/>
  <c r="B63" i="10"/>
  <c r="C63" i="10"/>
  <c r="D63" i="10"/>
  <c r="E63" i="10"/>
  <c r="F63" i="10"/>
  <c r="B64" i="10"/>
  <c r="C64" i="10"/>
  <c r="D64" i="10"/>
  <c r="E64" i="10"/>
  <c r="F64" i="10"/>
  <c r="B65" i="10"/>
  <c r="C65" i="10"/>
  <c r="D65" i="10"/>
  <c r="E65" i="10"/>
  <c r="F65" i="10"/>
  <c r="B66" i="10"/>
  <c r="C66" i="10"/>
  <c r="D66" i="10"/>
  <c r="E66" i="10"/>
  <c r="F66" i="10"/>
  <c r="B67" i="10"/>
  <c r="C67" i="10"/>
  <c r="D67" i="10"/>
  <c r="E67" i="10"/>
  <c r="F67" i="10"/>
  <c r="B68" i="10"/>
  <c r="C68" i="10"/>
  <c r="D68" i="10"/>
  <c r="E68" i="10"/>
  <c r="F68" i="10"/>
  <c r="B69" i="10"/>
  <c r="C69" i="10"/>
  <c r="D69" i="10"/>
  <c r="E69" i="10"/>
  <c r="F69" i="10"/>
  <c r="B70" i="10"/>
  <c r="C70" i="10"/>
  <c r="D70" i="10"/>
  <c r="E70" i="10"/>
  <c r="F70" i="10"/>
  <c r="B71" i="10"/>
  <c r="C71" i="10"/>
  <c r="D71" i="10"/>
  <c r="E71" i="10"/>
  <c r="F71" i="10"/>
  <c r="B72" i="10"/>
  <c r="C72" i="10"/>
  <c r="D72" i="10"/>
  <c r="E72" i="10"/>
  <c r="F72" i="10"/>
  <c r="D54" i="10" l="1"/>
  <c r="C54" i="10"/>
  <c r="E39" i="10"/>
  <c r="D39" i="10"/>
  <c r="C39" i="10"/>
  <c r="E38" i="10"/>
  <c r="D38" i="10"/>
  <c r="C38" i="10"/>
  <c r="B54" i="10" l="1"/>
  <c r="F38" i="10"/>
  <c r="F39" i="10" l="1"/>
  <c r="B38" i="10" l="1"/>
  <c r="B39" i="10"/>
  <c r="D14" i="10" l="1"/>
  <c r="F44" i="10" l="1"/>
  <c r="B44" i="10" l="1"/>
  <c r="E30" i="14" l="1"/>
  <c r="A13" i="4" l="1"/>
  <c r="A14" i="4" s="1"/>
  <c r="A15" i="4" s="1"/>
  <c r="A16" i="4" s="1"/>
  <c r="A17" i="4" s="1"/>
  <c r="A18" i="4" s="1"/>
  <c r="A19" i="4" s="1"/>
  <c r="A20" i="4" s="1"/>
  <c r="A21" i="4" s="1"/>
  <c r="A22" i="4" s="1"/>
  <c r="A12" i="4"/>
  <c r="A33" i="5" l="1"/>
  <c r="A34" i="5"/>
  <c r="A35" i="5"/>
  <c r="A36" i="5" s="1"/>
  <c r="A37" i="5" s="1"/>
  <c r="A38" i="5" s="1"/>
  <c r="A39" i="5" s="1"/>
  <c r="A40" i="5" s="1"/>
  <c r="A32" i="5"/>
  <c r="A27" i="5"/>
  <c r="E18" i="5"/>
  <c r="B13" i="2" l="1"/>
  <c r="C13" i="2"/>
  <c r="D13" i="2"/>
  <c r="E13" i="2"/>
  <c r="F13" i="2"/>
  <c r="G13" i="2"/>
  <c r="H13" i="2"/>
  <c r="I13" i="2"/>
  <c r="J13" i="2"/>
  <c r="K13" i="2"/>
  <c r="L13" i="2"/>
  <c r="M13" i="2"/>
  <c r="N13" i="2"/>
  <c r="C14" i="2"/>
  <c r="D14" i="2"/>
  <c r="E14" i="2"/>
  <c r="F14" i="2"/>
  <c r="G14" i="2"/>
  <c r="H14" i="2"/>
  <c r="I14" i="2"/>
  <c r="J14" i="2"/>
  <c r="K14" i="2"/>
  <c r="L14" i="2"/>
  <c r="M14" i="2"/>
  <c r="N14" i="2"/>
  <c r="B15" i="2"/>
  <c r="C15" i="2"/>
  <c r="D15" i="2"/>
  <c r="E15" i="2"/>
  <c r="F15" i="2"/>
  <c r="G15" i="2"/>
  <c r="H15" i="2"/>
  <c r="I15" i="2"/>
  <c r="J15" i="2"/>
  <c r="K15" i="2"/>
  <c r="L15" i="2"/>
  <c r="M15" i="2"/>
  <c r="N15" i="2"/>
  <c r="B17" i="2"/>
  <c r="C17" i="2"/>
  <c r="D17" i="2"/>
  <c r="E17" i="2"/>
  <c r="F17" i="2"/>
  <c r="G17" i="2"/>
  <c r="H17" i="2"/>
  <c r="I17" i="2"/>
  <c r="J17" i="2"/>
  <c r="K17" i="2"/>
  <c r="L17" i="2"/>
  <c r="M17" i="2"/>
  <c r="N17" i="2"/>
  <c r="B18" i="2"/>
  <c r="C18" i="2"/>
  <c r="D18" i="2"/>
  <c r="E18" i="2"/>
  <c r="F18" i="2"/>
  <c r="G18" i="2"/>
  <c r="H18" i="2"/>
  <c r="I18" i="2"/>
  <c r="J18" i="2"/>
  <c r="K18" i="2"/>
  <c r="L18" i="2"/>
  <c r="M18" i="2"/>
  <c r="N18" i="2"/>
  <c r="B19" i="2"/>
  <c r="C19" i="2"/>
  <c r="D19" i="2"/>
  <c r="E19" i="2"/>
  <c r="F19" i="2"/>
  <c r="G19" i="2"/>
  <c r="H19" i="2"/>
  <c r="I19" i="2"/>
  <c r="J19" i="2"/>
  <c r="K19" i="2"/>
  <c r="L19" i="2"/>
  <c r="M19" i="2"/>
  <c r="N19" i="2"/>
  <c r="B20" i="2"/>
  <c r="C20" i="2"/>
  <c r="D20" i="2"/>
  <c r="E20" i="2"/>
  <c r="F20" i="2"/>
  <c r="G20" i="2"/>
  <c r="H20" i="2"/>
  <c r="I20" i="2"/>
  <c r="J20" i="2"/>
  <c r="K20" i="2"/>
  <c r="L20" i="2"/>
  <c r="M20" i="2"/>
  <c r="N20" i="2"/>
  <c r="B28" i="2"/>
  <c r="C28" i="2"/>
  <c r="D28" i="2"/>
  <c r="E28" i="2"/>
  <c r="F28" i="2"/>
  <c r="G28" i="2"/>
  <c r="H28" i="2"/>
  <c r="I28" i="2"/>
  <c r="J28" i="2"/>
  <c r="K28" i="2"/>
  <c r="L28" i="2"/>
  <c r="M28" i="2"/>
  <c r="N28" i="2"/>
  <c r="B30" i="2"/>
  <c r="C30" i="2"/>
  <c r="D30" i="2"/>
  <c r="E30" i="2"/>
  <c r="F30" i="2"/>
  <c r="G30" i="2"/>
  <c r="H30" i="2"/>
  <c r="I30" i="2"/>
  <c r="J30" i="2"/>
  <c r="K30" i="2"/>
  <c r="L30" i="2"/>
  <c r="M30" i="2"/>
  <c r="N30" i="2"/>
  <c r="B31" i="2"/>
  <c r="C31" i="2"/>
  <c r="D31" i="2"/>
  <c r="E31" i="2"/>
  <c r="F31" i="2"/>
  <c r="G31" i="2"/>
  <c r="H31" i="2"/>
  <c r="I31" i="2"/>
  <c r="J31" i="2"/>
  <c r="K31" i="2"/>
  <c r="L31" i="2"/>
  <c r="M31" i="2"/>
  <c r="N31" i="2"/>
  <c r="B32" i="2"/>
  <c r="C32" i="2"/>
  <c r="D32" i="2"/>
  <c r="E32" i="2"/>
  <c r="F32" i="2"/>
  <c r="G32" i="2"/>
  <c r="H32" i="2"/>
  <c r="I32" i="2"/>
  <c r="J32" i="2"/>
  <c r="K32" i="2"/>
  <c r="L32" i="2"/>
  <c r="M32" i="2"/>
  <c r="N32" i="2"/>
  <c r="B33" i="2"/>
  <c r="C33" i="2"/>
  <c r="D33" i="2"/>
  <c r="E33" i="2"/>
  <c r="F33" i="2"/>
  <c r="G33" i="2"/>
  <c r="H33" i="2"/>
  <c r="I33" i="2"/>
  <c r="J33" i="2"/>
  <c r="K33" i="2"/>
  <c r="L33" i="2"/>
  <c r="M33" i="2"/>
  <c r="N33" i="2"/>
  <c r="B34" i="2"/>
  <c r="C34" i="2"/>
  <c r="D34" i="2"/>
  <c r="E34" i="2"/>
  <c r="F34" i="2"/>
  <c r="G34" i="2"/>
  <c r="H34" i="2"/>
  <c r="I34" i="2"/>
  <c r="J34" i="2"/>
  <c r="K34" i="2"/>
  <c r="L34" i="2"/>
  <c r="M34" i="2"/>
  <c r="N34" i="2"/>
  <c r="B35" i="2"/>
  <c r="C35" i="2"/>
  <c r="D35" i="2"/>
  <c r="E35" i="2"/>
  <c r="F35" i="2"/>
  <c r="G35" i="2"/>
  <c r="H35" i="2"/>
  <c r="I35" i="2"/>
  <c r="J35" i="2"/>
  <c r="K35" i="2"/>
  <c r="L35" i="2"/>
  <c r="M35" i="2"/>
  <c r="N35" i="2"/>
  <c r="B36" i="2"/>
  <c r="C36" i="2"/>
  <c r="D36" i="2"/>
  <c r="E36" i="2"/>
  <c r="F36" i="2"/>
  <c r="G36" i="2"/>
  <c r="H36" i="2"/>
  <c r="I36" i="2"/>
  <c r="J36" i="2"/>
  <c r="K36" i="2"/>
  <c r="L36" i="2"/>
  <c r="M36" i="2"/>
  <c r="N36" i="2"/>
  <c r="B37" i="2"/>
  <c r="C37" i="2"/>
  <c r="D37" i="2"/>
  <c r="E37" i="2"/>
  <c r="F37" i="2"/>
  <c r="G37" i="2"/>
  <c r="H37" i="2"/>
  <c r="I37" i="2"/>
  <c r="J37" i="2"/>
  <c r="K37" i="2"/>
  <c r="L37" i="2"/>
  <c r="M37" i="2"/>
  <c r="N37" i="2"/>
  <c r="B38" i="2"/>
  <c r="C38" i="2"/>
  <c r="D38" i="2"/>
  <c r="E38" i="2"/>
  <c r="F38" i="2"/>
  <c r="G38" i="2"/>
  <c r="H38" i="2"/>
  <c r="I38" i="2"/>
  <c r="J38" i="2"/>
  <c r="K38" i="2"/>
  <c r="L38" i="2"/>
  <c r="M38" i="2"/>
  <c r="N38" i="2"/>
  <c r="B39" i="2"/>
  <c r="C39" i="2"/>
  <c r="D39" i="2"/>
  <c r="E39" i="2"/>
  <c r="F39" i="2"/>
  <c r="G39" i="2"/>
  <c r="H39" i="2"/>
  <c r="I39" i="2"/>
  <c r="J39" i="2"/>
  <c r="K39" i="2"/>
  <c r="L39" i="2"/>
  <c r="M39" i="2"/>
  <c r="N39" i="2"/>
  <c r="C40" i="2"/>
  <c r="D40" i="2"/>
  <c r="E40" i="2"/>
  <c r="F40" i="2"/>
  <c r="I40" i="2"/>
  <c r="J40" i="2"/>
  <c r="K40" i="2"/>
  <c r="L40" i="2"/>
  <c r="M40" i="2"/>
  <c r="N40" i="2"/>
  <c r="E41" i="2"/>
  <c r="G41" i="2"/>
  <c r="H41" i="2"/>
  <c r="J41" i="2"/>
  <c r="K41" i="2"/>
  <c r="L41" i="2"/>
  <c r="M41" i="2"/>
  <c r="N41" i="2"/>
  <c r="B42" i="2"/>
  <c r="C42" i="2"/>
  <c r="D42" i="2"/>
  <c r="E42" i="2"/>
  <c r="F42" i="2"/>
  <c r="G42" i="2"/>
  <c r="H42" i="2"/>
  <c r="I42" i="2"/>
  <c r="J42" i="2"/>
  <c r="K42" i="2"/>
  <c r="L42" i="2"/>
  <c r="M42" i="2"/>
  <c r="N42" i="2"/>
  <c r="C43" i="2"/>
  <c r="D43" i="2"/>
  <c r="E43" i="2"/>
  <c r="F43" i="2"/>
  <c r="G43" i="2"/>
  <c r="H43" i="2"/>
  <c r="I43" i="2"/>
  <c r="J43" i="2"/>
  <c r="L43" i="2"/>
  <c r="M43" i="2"/>
  <c r="N43" i="2"/>
  <c r="B44" i="2"/>
  <c r="C44" i="2"/>
  <c r="D44" i="2"/>
  <c r="E44" i="2"/>
  <c r="F44" i="2"/>
  <c r="G44" i="2"/>
  <c r="H44" i="2"/>
  <c r="I44" i="2"/>
  <c r="J44" i="2"/>
  <c r="K44" i="2"/>
  <c r="L44" i="2"/>
  <c r="M44" i="2"/>
  <c r="N44" i="2"/>
  <c r="C45" i="2"/>
  <c r="D45" i="2"/>
  <c r="E45" i="2"/>
  <c r="F45" i="2"/>
  <c r="G45" i="2"/>
  <c r="H45" i="2"/>
  <c r="J45" i="2"/>
  <c r="K45" i="2"/>
  <c r="L45" i="2"/>
  <c r="M45" i="2"/>
  <c r="N45" i="2"/>
  <c r="C46" i="2"/>
  <c r="D46" i="2"/>
  <c r="E46" i="2"/>
  <c r="G46" i="2"/>
  <c r="H46" i="2"/>
  <c r="I46" i="2"/>
  <c r="J46" i="2"/>
  <c r="K46" i="2"/>
  <c r="L46" i="2"/>
  <c r="M46" i="2"/>
  <c r="N46" i="2"/>
  <c r="C47" i="2"/>
  <c r="D47" i="2"/>
  <c r="E47" i="2"/>
  <c r="F47" i="2"/>
  <c r="G47" i="2"/>
  <c r="H47" i="2"/>
  <c r="J47" i="2"/>
  <c r="K47" i="2"/>
  <c r="L47" i="2"/>
  <c r="M47" i="2"/>
  <c r="N47" i="2"/>
  <c r="B48" i="2"/>
  <c r="C48" i="2"/>
  <c r="D48" i="2"/>
  <c r="E48" i="2"/>
  <c r="F48" i="2"/>
  <c r="G48" i="2"/>
  <c r="H48" i="2"/>
  <c r="I48" i="2"/>
  <c r="J48" i="2"/>
  <c r="K48" i="2"/>
  <c r="L48" i="2"/>
  <c r="M48" i="2"/>
  <c r="N48" i="2"/>
  <c r="C49" i="2"/>
  <c r="D49" i="2"/>
  <c r="E49" i="2"/>
  <c r="F49" i="2"/>
  <c r="G49" i="2"/>
  <c r="H49" i="2"/>
  <c r="I49" i="2"/>
  <c r="J49" i="2"/>
  <c r="K49" i="2"/>
  <c r="L49" i="2"/>
  <c r="N49" i="2"/>
  <c r="C50" i="2"/>
  <c r="D50" i="2"/>
  <c r="E50" i="2"/>
  <c r="F50" i="2"/>
  <c r="G50" i="2"/>
  <c r="H50" i="2"/>
  <c r="I50" i="2"/>
  <c r="J50" i="2"/>
  <c r="K50" i="2"/>
  <c r="L50" i="2"/>
  <c r="M50" i="2"/>
  <c r="B51" i="2"/>
  <c r="C51" i="2"/>
  <c r="D51" i="2"/>
  <c r="E51" i="2"/>
  <c r="F51" i="2"/>
  <c r="G51" i="2"/>
  <c r="H51" i="2"/>
  <c r="I51" i="2"/>
  <c r="J51" i="2"/>
  <c r="K51" i="2"/>
  <c r="L51" i="2"/>
  <c r="M51" i="2"/>
  <c r="N51" i="2"/>
  <c r="B52" i="2"/>
  <c r="C52" i="2"/>
  <c r="D52" i="2"/>
  <c r="E52" i="2"/>
  <c r="F52" i="2"/>
  <c r="G52" i="2"/>
  <c r="H52" i="2"/>
  <c r="I52" i="2"/>
  <c r="J52" i="2"/>
  <c r="K52" i="2"/>
  <c r="L52" i="2"/>
  <c r="M52" i="2"/>
  <c r="N52" i="2"/>
  <c r="B53" i="2"/>
  <c r="C53" i="2"/>
  <c r="D53" i="2"/>
  <c r="E53" i="2"/>
  <c r="F53" i="2"/>
  <c r="G53" i="2"/>
  <c r="H53" i="2"/>
  <c r="I53" i="2"/>
  <c r="J53" i="2"/>
  <c r="K53" i="2"/>
  <c r="L53" i="2"/>
  <c r="M53" i="2"/>
  <c r="N53" i="2"/>
  <c r="B54" i="2"/>
  <c r="C54" i="2"/>
  <c r="D54" i="2"/>
  <c r="E54" i="2"/>
  <c r="F54" i="2"/>
  <c r="G54" i="2"/>
  <c r="H54" i="2"/>
  <c r="I54" i="2"/>
  <c r="J54" i="2"/>
  <c r="K54" i="2"/>
  <c r="L54" i="2"/>
  <c r="M54" i="2"/>
  <c r="N54" i="2"/>
  <c r="B55" i="2"/>
  <c r="C55" i="2"/>
  <c r="D55" i="2"/>
  <c r="E55" i="2"/>
  <c r="F55" i="2"/>
  <c r="G55" i="2"/>
  <c r="H55" i="2"/>
  <c r="I55" i="2"/>
  <c r="J55" i="2"/>
  <c r="K55" i="2"/>
  <c r="L55" i="2"/>
  <c r="M55" i="2"/>
  <c r="N55" i="2"/>
  <c r="C56" i="2"/>
  <c r="D56" i="2"/>
  <c r="F56" i="2"/>
  <c r="G56" i="2"/>
  <c r="H56" i="2"/>
  <c r="I56" i="2"/>
  <c r="J56" i="2"/>
  <c r="K56" i="2"/>
  <c r="L56" i="2"/>
  <c r="M56" i="2"/>
  <c r="N56" i="2"/>
  <c r="B57" i="2"/>
  <c r="C57" i="2"/>
  <c r="D57" i="2"/>
  <c r="E57" i="2"/>
  <c r="F57" i="2"/>
  <c r="G57" i="2"/>
  <c r="H57" i="2"/>
  <c r="I57" i="2"/>
  <c r="J57" i="2"/>
  <c r="K57" i="2"/>
  <c r="L57" i="2"/>
  <c r="M57" i="2"/>
  <c r="N57" i="2"/>
  <c r="B58" i="2"/>
  <c r="C58" i="2"/>
  <c r="D58" i="2"/>
  <c r="E58" i="2"/>
  <c r="F58" i="2"/>
  <c r="G58" i="2"/>
  <c r="H58" i="2"/>
  <c r="I58" i="2"/>
  <c r="J58" i="2"/>
  <c r="K58" i="2"/>
  <c r="L58" i="2"/>
  <c r="M58" i="2"/>
  <c r="N58" i="2"/>
  <c r="B59" i="2"/>
  <c r="C59" i="2"/>
  <c r="D59" i="2"/>
  <c r="E59" i="2"/>
  <c r="F59" i="2"/>
  <c r="G59" i="2"/>
  <c r="H59" i="2"/>
  <c r="I59" i="2"/>
  <c r="J59" i="2"/>
  <c r="K59" i="2"/>
  <c r="L59" i="2"/>
  <c r="M59" i="2"/>
  <c r="N59" i="2"/>
  <c r="C60" i="2"/>
  <c r="D60" i="2"/>
  <c r="E60" i="2"/>
  <c r="F60" i="2"/>
  <c r="G60" i="2"/>
  <c r="H60" i="2"/>
  <c r="I60" i="2"/>
  <c r="J60" i="2"/>
  <c r="K60" i="2"/>
  <c r="M60" i="2"/>
  <c r="N60" i="2"/>
  <c r="B61" i="2"/>
  <c r="C61" i="2"/>
  <c r="D61" i="2"/>
  <c r="E61" i="2"/>
  <c r="F61" i="2"/>
  <c r="G61" i="2"/>
  <c r="H61" i="2"/>
  <c r="I61" i="2"/>
  <c r="J61" i="2"/>
  <c r="K61" i="2"/>
  <c r="L61" i="2"/>
  <c r="M61" i="2"/>
  <c r="N61" i="2"/>
  <c r="B62" i="2"/>
  <c r="C62" i="2"/>
  <c r="D62" i="2"/>
  <c r="E62" i="2"/>
  <c r="F62" i="2"/>
  <c r="G62" i="2"/>
  <c r="H62" i="2"/>
  <c r="I62" i="2"/>
  <c r="J62" i="2"/>
  <c r="K62" i="2"/>
  <c r="L62" i="2"/>
  <c r="M62" i="2"/>
  <c r="N62" i="2"/>
  <c r="C63" i="2"/>
  <c r="D63" i="2"/>
  <c r="E63" i="2"/>
  <c r="F63" i="2"/>
  <c r="G63" i="2"/>
  <c r="H63" i="2"/>
  <c r="J63" i="2"/>
  <c r="K63" i="2"/>
  <c r="L63" i="2"/>
  <c r="M63" i="2"/>
  <c r="N63" i="2"/>
  <c r="B64" i="2"/>
  <c r="C64" i="2"/>
  <c r="D64" i="2"/>
  <c r="E64" i="2"/>
  <c r="F64" i="2"/>
  <c r="G64" i="2"/>
  <c r="H64" i="2"/>
  <c r="I64" i="2"/>
  <c r="J64" i="2"/>
  <c r="K64" i="2"/>
  <c r="L64" i="2"/>
  <c r="M64" i="2"/>
  <c r="N64" i="2"/>
  <c r="B65" i="2"/>
  <c r="C65" i="2"/>
  <c r="D65" i="2"/>
  <c r="E65" i="2"/>
  <c r="F65" i="2"/>
  <c r="G65" i="2"/>
  <c r="H65" i="2"/>
  <c r="I65" i="2"/>
  <c r="J65" i="2"/>
  <c r="K65" i="2"/>
  <c r="L65" i="2"/>
  <c r="M65" i="2"/>
  <c r="N65" i="2"/>
  <c r="B66" i="2"/>
  <c r="C66" i="2"/>
  <c r="D66" i="2"/>
  <c r="E66" i="2"/>
  <c r="F66" i="2"/>
  <c r="G66" i="2"/>
  <c r="H66" i="2"/>
  <c r="I66" i="2"/>
  <c r="J66" i="2"/>
  <c r="K66" i="2"/>
  <c r="L66" i="2"/>
  <c r="M66" i="2"/>
  <c r="N66" i="2"/>
  <c r="B67" i="2"/>
  <c r="C67" i="2"/>
  <c r="D67" i="2"/>
  <c r="E67" i="2"/>
  <c r="F67" i="2"/>
  <c r="G67" i="2"/>
  <c r="H67" i="2"/>
  <c r="I67" i="2"/>
  <c r="J67" i="2"/>
  <c r="K67" i="2"/>
  <c r="L67" i="2"/>
  <c r="M67" i="2"/>
  <c r="N67" i="2"/>
  <c r="B68" i="2"/>
  <c r="C68" i="2"/>
  <c r="D68" i="2"/>
  <c r="E68" i="2"/>
  <c r="F68" i="2"/>
  <c r="G68" i="2"/>
  <c r="H68" i="2"/>
  <c r="I68" i="2"/>
  <c r="J68" i="2"/>
  <c r="K68" i="2"/>
  <c r="L68" i="2"/>
  <c r="M68" i="2"/>
  <c r="N68" i="2"/>
  <c r="C69" i="2"/>
  <c r="D69" i="2"/>
  <c r="E69" i="2"/>
  <c r="G69" i="2"/>
  <c r="H69" i="2"/>
  <c r="I69" i="2"/>
  <c r="K69" i="2"/>
  <c r="L69" i="2"/>
  <c r="M69" i="2"/>
  <c r="N69" i="2"/>
  <c r="B70" i="2"/>
  <c r="C70" i="2"/>
  <c r="D70" i="2"/>
  <c r="E70" i="2"/>
  <c r="F70" i="2"/>
  <c r="G70" i="2"/>
  <c r="H70" i="2"/>
  <c r="I70" i="2"/>
  <c r="J70" i="2"/>
  <c r="K70" i="2"/>
  <c r="L70" i="2"/>
  <c r="M70" i="2"/>
  <c r="N70" i="2"/>
  <c r="C14" i="11" l="1"/>
  <c r="D14" i="11"/>
  <c r="E14" i="11"/>
  <c r="F14" i="11"/>
  <c r="G14" i="11"/>
  <c r="H14" i="11"/>
  <c r="C15" i="11"/>
  <c r="D15" i="11"/>
  <c r="E15" i="11"/>
  <c r="F15" i="11"/>
  <c r="G15" i="11"/>
  <c r="H15" i="11"/>
  <c r="C16" i="11"/>
  <c r="D16" i="11"/>
  <c r="E16" i="11"/>
  <c r="F16" i="11"/>
  <c r="G16" i="11"/>
  <c r="H16" i="11"/>
  <c r="C18" i="11"/>
  <c r="D18" i="11"/>
  <c r="E18" i="11"/>
  <c r="F18" i="11"/>
  <c r="G18" i="11"/>
  <c r="H18" i="11"/>
  <c r="C19" i="11"/>
  <c r="D19" i="11"/>
  <c r="E19" i="11"/>
  <c r="F19" i="11"/>
  <c r="G19" i="11"/>
  <c r="H19" i="11"/>
  <c r="C20" i="11"/>
  <c r="D20" i="11"/>
  <c r="E20" i="11"/>
  <c r="F20" i="11"/>
  <c r="G20" i="11"/>
  <c r="H20" i="11"/>
  <c r="C21" i="11"/>
  <c r="D21" i="11"/>
  <c r="E21" i="11"/>
  <c r="F21" i="11"/>
  <c r="G21" i="11"/>
  <c r="H21" i="11"/>
  <c r="C29" i="11"/>
  <c r="D29" i="11"/>
  <c r="E29" i="11"/>
  <c r="F29" i="11"/>
  <c r="G29" i="11"/>
  <c r="H29" i="11"/>
  <c r="C31" i="11"/>
  <c r="D31" i="11"/>
  <c r="E31" i="11"/>
  <c r="F31" i="11"/>
  <c r="G31" i="11"/>
  <c r="H31" i="11"/>
  <c r="C32" i="11"/>
  <c r="D32" i="11"/>
  <c r="E32" i="11"/>
  <c r="F32" i="11"/>
  <c r="G32" i="11"/>
  <c r="H32" i="11"/>
  <c r="C33" i="11"/>
  <c r="D33" i="11"/>
  <c r="E33" i="11"/>
  <c r="F33" i="11"/>
  <c r="G33" i="11"/>
  <c r="H33" i="11"/>
  <c r="C34" i="11"/>
  <c r="D34" i="11"/>
  <c r="E34" i="11"/>
  <c r="F34" i="11"/>
  <c r="G34" i="11"/>
  <c r="H34" i="11"/>
  <c r="C35" i="11"/>
  <c r="D35" i="11"/>
  <c r="E35" i="11"/>
  <c r="F35" i="11"/>
  <c r="G35" i="11"/>
  <c r="H35" i="11"/>
  <c r="C36" i="11"/>
  <c r="D36" i="11"/>
  <c r="E36" i="11"/>
  <c r="F36" i="11"/>
  <c r="G36" i="11"/>
  <c r="H36" i="11"/>
  <c r="C37" i="11"/>
  <c r="D37" i="11"/>
  <c r="E37" i="11"/>
  <c r="F37" i="11"/>
  <c r="G37" i="11"/>
  <c r="H37" i="11"/>
  <c r="C38" i="11"/>
  <c r="D38" i="11"/>
  <c r="E38" i="11"/>
  <c r="F38" i="11"/>
  <c r="G38" i="11"/>
  <c r="H38" i="11"/>
  <c r="C39" i="11"/>
  <c r="D39" i="11"/>
  <c r="E39" i="11"/>
  <c r="F39" i="11"/>
  <c r="G39" i="11"/>
  <c r="H39" i="11"/>
  <c r="C40" i="11"/>
  <c r="D40" i="11"/>
  <c r="E40" i="11"/>
  <c r="F40" i="11"/>
  <c r="G40" i="11"/>
  <c r="H40" i="11"/>
  <c r="C41" i="11"/>
  <c r="D41" i="11"/>
  <c r="E41" i="11"/>
  <c r="F41" i="11"/>
  <c r="G41" i="11"/>
  <c r="H41" i="11"/>
  <c r="C42" i="11"/>
  <c r="D42" i="11"/>
  <c r="E42" i="11"/>
  <c r="F42" i="11"/>
  <c r="G42" i="11"/>
  <c r="H42" i="11"/>
  <c r="F43" i="11"/>
  <c r="G43" i="11"/>
  <c r="H43" i="11"/>
  <c r="C44" i="11"/>
  <c r="D44" i="11"/>
  <c r="E44" i="11"/>
  <c r="F44" i="11"/>
  <c r="G44" i="11"/>
  <c r="H44" i="11"/>
  <c r="C45" i="11"/>
  <c r="D45" i="11"/>
  <c r="E45" i="11"/>
  <c r="F45" i="11"/>
  <c r="G45" i="11"/>
  <c r="H45" i="11"/>
  <c r="C46" i="11"/>
  <c r="D46" i="11"/>
  <c r="E46" i="11"/>
  <c r="F46" i="11"/>
  <c r="G46" i="11"/>
  <c r="H46" i="11"/>
  <c r="C47" i="11"/>
  <c r="D47" i="11"/>
  <c r="E47" i="11"/>
  <c r="F47" i="11"/>
  <c r="G47" i="11"/>
  <c r="H47" i="11"/>
  <c r="C48" i="11"/>
  <c r="D48" i="11"/>
  <c r="E48" i="11"/>
  <c r="F48" i="11"/>
  <c r="G48" i="11"/>
  <c r="H48" i="11"/>
  <c r="C49" i="11"/>
  <c r="D49" i="11"/>
  <c r="E49" i="11"/>
  <c r="F49" i="11"/>
  <c r="G49" i="11"/>
  <c r="H49" i="11"/>
  <c r="C50" i="11"/>
  <c r="D50" i="11"/>
  <c r="E50" i="11"/>
  <c r="G50" i="11"/>
  <c r="H50" i="11"/>
  <c r="C51" i="11"/>
  <c r="D51" i="11"/>
  <c r="E51" i="11"/>
  <c r="F51" i="11"/>
  <c r="G51" i="11"/>
  <c r="H51" i="11"/>
  <c r="C52" i="11"/>
  <c r="D52" i="11"/>
  <c r="E52" i="11"/>
  <c r="F52" i="11"/>
  <c r="G52" i="11"/>
  <c r="H52" i="11"/>
  <c r="C53" i="11"/>
  <c r="D53" i="11"/>
  <c r="E53" i="11"/>
  <c r="F53" i="11"/>
  <c r="G53" i="11"/>
  <c r="H53" i="11"/>
  <c r="C54" i="11"/>
  <c r="D54" i="11"/>
  <c r="E54" i="11"/>
  <c r="F54" i="11"/>
  <c r="G54" i="11"/>
  <c r="H54" i="11"/>
  <c r="C55" i="11"/>
  <c r="D55" i="11"/>
  <c r="E55" i="11"/>
  <c r="F55" i="11"/>
  <c r="G55" i="11"/>
  <c r="H55" i="11"/>
  <c r="C56" i="11"/>
  <c r="D56" i="11"/>
  <c r="E56" i="11"/>
  <c r="F56" i="11"/>
  <c r="G56" i="11"/>
  <c r="H56" i="11"/>
  <c r="C57" i="11"/>
  <c r="D57" i="11"/>
  <c r="E57" i="11"/>
  <c r="F57" i="11"/>
  <c r="G57" i="11"/>
  <c r="H57" i="11"/>
  <c r="C58" i="11"/>
  <c r="D58" i="11"/>
  <c r="E58" i="11"/>
  <c r="F58" i="11"/>
  <c r="G58" i="11"/>
  <c r="H58" i="11"/>
  <c r="C59" i="11"/>
  <c r="D59" i="11"/>
  <c r="E59" i="11"/>
  <c r="F59" i="11"/>
  <c r="G59" i="11"/>
  <c r="H59" i="11"/>
  <c r="C60" i="11"/>
  <c r="D60" i="11"/>
  <c r="E60" i="11"/>
  <c r="F60" i="11"/>
  <c r="G60" i="11"/>
  <c r="H60" i="11"/>
  <c r="C61" i="11"/>
  <c r="D61" i="11"/>
  <c r="E61" i="11"/>
  <c r="F61" i="11"/>
  <c r="G61" i="11"/>
  <c r="H61" i="11"/>
  <c r="C62" i="11"/>
  <c r="D62" i="11"/>
  <c r="E62" i="11"/>
  <c r="F62" i="11"/>
  <c r="G62" i="11"/>
  <c r="H62" i="11"/>
  <c r="C63" i="11"/>
  <c r="D63" i="11"/>
  <c r="E63" i="11"/>
  <c r="F63" i="11"/>
  <c r="G63" i="11"/>
  <c r="H63" i="11"/>
  <c r="C64" i="11"/>
  <c r="D64" i="11"/>
  <c r="E64" i="11"/>
  <c r="F64" i="11"/>
  <c r="G64" i="11"/>
  <c r="H64" i="11"/>
  <c r="C65" i="11"/>
  <c r="D65" i="11"/>
  <c r="E65" i="11"/>
  <c r="F65" i="11"/>
  <c r="G65" i="11"/>
  <c r="H65" i="11"/>
  <c r="C66" i="11"/>
  <c r="D66" i="11"/>
  <c r="E66" i="11"/>
  <c r="F66" i="11"/>
  <c r="G66" i="11"/>
  <c r="H66" i="11"/>
  <c r="C67" i="11"/>
  <c r="D67" i="11"/>
  <c r="E67" i="11"/>
  <c r="F67" i="11"/>
  <c r="G67" i="11"/>
  <c r="H67" i="11"/>
  <c r="C68" i="11"/>
  <c r="D68" i="11"/>
  <c r="E68" i="11"/>
  <c r="F68" i="11"/>
  <c r="C69" i="11"/>
  <c r="D69" i="11"/>
  <c r="E69" i="11"/>
  <c r="F69" i="11"/>
  <c r="G69" i="11"/>
  <c r="H69" i="11"/>
  <c r="C70" i="11"/>
  <c r="D70" i="11"/>
  <c r="E70" i="11"/>
  <c r="F70" i="11"/>
  <c r="G70" i="11"/>
  <c r="H70" i="11"/>
  <c r="B14" i="11"/>
  <c r="B15" i="11"/>
  <c r="B16" i="11"/>
  <c r="B18" i="11"/>
  <c r="B19" i="11"/>
  <c r="B20" i="11"/>
  <c r="B21" i="11"/>
  <c r="B29" i="11"/>
  <c r="B31" i="11"/>
  <c r="B32" i="11"/>
  <c r="B33" i="11"/>
  <c r="B34" i="11"/>
  <c r="B35" i="11"/>
  <c r="B36" i="11"/>
  <c r="B37" i="11"/>
  <c r="B38" i="11"/>
  <c r="B39" i="11"/>
  <c r="B40" i="11"/>
  <c r="B41" i="11"/>
  <c r="B42" i="11"/>
  <c r="B44" i="11"/>
  <c r="B45" i="11"/>
  <c r="B46" i="11"/>
  <c r="B47" i="11"/>
  <c r="B48" i="11"/>
  <c r="B49" i="11"/>
  <c r="B51" i="11"/>
  <c r="B52" i="11"/>
  <c r="B53" i="11"/>
  <c r="B54" i="11"/>
  <c r="B55" i="11"/>
  <c r="B56" i="11"/>
  <c r="B57" i="11"/>
  <c r="B58" i="11"/>
  <c r="B59" i="11"/>
  <c r="B60" i="11"/>
  <c r="B61" i="11"/>
  <c r="B62" i="11"/>
  <c r="B63" i="11"/>
  <c r="B64" i="11"/>
  <c r="B65" i="11"/>
  <c r="B66" i="11"/>
  <c r="B67" i="11"/>
  <c r="B69" i="11"/>
  <c r="B70" i="11"/>
  <c r="C13" i="24"/>
  <c r="D13" i="24"/>
  <c r="E13" i="24"/>
  <c r="F13" i="24"/>
  <c r="C14" i="24"/>
  <c r="E14" i="24"/>
  <c r="F14" i="24"/>
  <c r="C15" i="24"/>
  <c r="D15" i="24"/>
  <c r="E15" i="24"/>
  <c r="F15" i="24"/>
  <c r="C16" i="24"/>
  <c r="D16" i="24"/>
  <c r="E16" i="24"/>
  <c r="F16" i="24"/>
  <c r="C18" i="24"/>
  <c r="D18" i="24"/>
  <c r="E18" i="24"/>
  <c r="F18" i="24"/>
  <c r="C19" i="24"/>
  <c r="D19" i="24"/>
  <c r="E19" i="24"/>
  <c r="F19" i="24"/>
  <c r="E20" i="24"/>
  <c r="F20" i="24"/>
  <c r="C21" i="24"/>
  <c r="D21" i="24"/>
  <c r="E21" i="24"/>
  <c r="F21" i="24"/>
  <c r="C23" i="24"/>
  <c r="D23" i="24"/>
  <c r="E23" i="24"/>
  <c r="F23" i="24"/>
  <c r="C24" i="24"/>
  <c r="D24" i="24"/>
  <c r="E24" i="24"/>
  <c r="F24" i="24"/>
  <c r="C25" i="24"/>
  <c r="D25" i="24"/>
  <c r="E25" i="24"/>
  <c r="F25" i="24"/>
  <c r="C26" i="24"/>
  <c r="D26" i="24"/>
  <c r="E26" i="24"/>
  <c r="F26" i="24"/>
  <c r="C27" i="24"/>
  <c r="D27" i="24"/>
  <c r="E27" i="24"/>
  <c r="F27" i="24"/>
  <c r="C28" i="24"/>
  <c r="D28" i="24"/>
  <c r="E28" i="24"/>
  <c r="F28" i="24"/>
  <c r="C14" i="23"/>
  <c r="D14" i="23"/>
  <c r="E14" i="23"/>
  <c r="F14" i="23"/>
  <c r="C15" i="23"/>
  <c r="D15" i="23"/>
  <c r="E15" i="23"/>
  <c r="F15" i="23"/>
  <c r="C16" i="23"/>
  <c r="D16" i="23"/>
  <c r="E16" i="23"/>
  <c r="F16" i="23"/>
  <c r="C18" i="23"/>
  <c r="D18" i="23"/>
  <c r="E18" i="23"/>
  <c r="F18" i="23"/>
  <c r="C19" i="23"/>
  <c r="D19" i="23"/>
  <c r="E19" i="23"/>
  <c r="F19" i="23"/>
  <c r="C20" i="23"/>
  <c r="D20" i="23"/>
  <c r="E20" i="23"/>
  <c r="F20" i="23"/>
  <c r="C21" i="23"/>
  <c r="D21" i="23"/>
  <c r="E21" i="23"/>
  <c r="F21" i="23"/>
  <c r="C23" i="23"/>
  <c r="D23" i="23"/>
  <c r="E23" i="23"/>
  <c r="F23" i="23"/>
  <c r="C24" i="23"/>
  <c r="D24" i="23"/>
  <c r="E24" i="23"/>
  <c r="F24" i="23"/>
  <c r="C25" i="23"/>
  <c r="D25" i="23"/>
  <c r="E25" i="23"/>
  <c r="F25" i="23"/>
  <c r="C26" i="23"/>
  <c r="D26" i="23"/>
  <c r="E26" i="23"/>
  <c r="F26" i="23"/>
  <c r="C27" i="23"/>
  <c r="D27" i="23"/>
  <c r="E27" i="23"/>
  <c r="F27" i="23"/>
  <c r="C28" i="23"/>
  <c r="D28" i="23"/>
  <c r="E28" i="23"/>
  <c r="F28" i="23"/>
  <c r="C10" i="9"/>
  <c r="D10" i="9"/>
  <c r="E10" i="9"/>
  <c r="F10" i="9"/>
  <c r="G10" i="9"/>
  <c r="H10" i="9"/>
  <c r="C11" i="9"/>
  <c r="D11" i="9"/>
  <c r="E11" i="9"/>
  <c r="F11" i="9"/>
  <c r="G11" i="9"/>
  <c r="H11" i="9"/>
  <c r="C12" i="9"/>
  <c r="D12" i="9"/>
  <c r="E12" i="9"/>
  <c r="F12" i="9"/>
  <c r="G12" i="9"/>
  <c r="H12" i="9"/>
  <c r="C13" i="9"/>
  <c r="D13" i="9"/>
  <c r="E13" i="9"/>
  <c r="F13" i="9"/>
  <c r="G13" i="9"/>
  <c r="H13" i="9"/>
  <c r="B14" i="9"/>
  <c r="C14" i="9"/>
  <c r="D14" i="9"/>
  <c r="E14" i="9"/>
  <c r="F14" i="9"/>
  <c r="G14" i="9"/>
  <c r="H14" i="9"/>
  <c r="I14" i="9"/>
  <c r="B15" i="9"/>
  <c r="C15" i="9"/>
  <c r="D15" i="9"/>
  <c r="E15" i="9"/>
  <c r="F15" i="9"/>
  <c r="G15" i="9"/>
  <c r="H15" i="9"/>
  <c r="I15" i="9"/>
  <c r="B16" i="9"/>
  <c r="C16" i="9"/>
  <c r="D16" i="9"/>
  <c r="E16" i="9"/>
  <c r="F16" i="9"/>
  <c r="G16" i="9"/>
  <c r="H16" i="9"/>
  <c r="I16" i="9"/>
  <c r="C17" i="9"/>
  <c r="D17" i="9"/>
  <c r="E17" i="9"/>
  <c r="F17" i="9"/>
  <c r="G17" i="9"/>
  <c r="H17" i="9"/>
  <c r="B18" i="9"/>
  <c r="C18" i="9"/>
  <c r="D18" i="9"/>
  <c r="E18" i="9"/>
  <c r="F18" i="9"/>
  <c r="G18" i="9"/>
  <c r="H18" i="9"/>
  <c r="I18" i="9"/>
  <c r="B19" i="9"/>
  <c r="C19" i="9"/>
  <c r="D19" i="9"/>
  <c r="E19" i="9"/>
  <c r="F19" i="9"/>
  <c r="G19" i="9"/>
  <c r="H19" i="9"/>
  <c r="I19" i="9"/>
  <c r="B20" i="9"/>
  <c r="C20" i="9"/>
  <c r="D20" i="9"/>
  <c r="E20" i="9"/>
  <c r="F20" i="9"/>
  <c r="G20" i="9"/>
  <c r="H20" i="9"/>
  <c r="I20" i="9"/>
  <c r="B21" i="9"/>
  <c r="C21" i="9"/>
  <c r="D21" i="9"/>
  <c r="E21" i="9"/>
  <c r="F21" i="9"/>
  <c r="G21" i="9"/>
  <c r="H21" i="9"/>
  <c r="I21" i="9"/>
  <c r="C22" i="9"/>
  <c r="D22" i="9"/>
  <c r="E22" i="9"/>
  <c r="F22" i="9"/>
  <c r="G22" i="9"/>
  <c r="H22" i="9"/>
  <c r="C23" i="9"/>
  <c r="D23" i="9"/>
  <c r="E23" i="9"/>
  <c r="F23" i="9"/>
  <c r="G23" i="9"/>
  <c r="H23" i="9"/>
  <c r="C24" i="9"/>
  <c r="D24" i="9"/>
  <c r="E24" i="9"/>
  <c r="F24" i="9"/>
  <c r="G24" i="9"/>
  <c r="H24" i="9"/>
  <c r="C25" i="9"/>
  <c r="D25" i="9"/>
  <c r="E25" i="9"/>
  <c r="F25" i="9"/>
  <c r="G25" i="9"/>
  <c r="H25" i="9"/>
  <c r="C26" i="9"/>
  <c r="D26" i="9"/>
  <c r="E26" i="9"/>
  <c r="F26" i="9"/>
  <c r="G26" i="9"/>
  <c r="H26" i="9"/>
  <c r="C27" i="9"/>
  <c r="D27" i="9"/>
  <c r="E27" i="9"/>
  <c r="F27" i="9"/>
  <c r="G27" i="9"/>
  <c r="H27" i="9"/>
  <c r="C28" i="9"/>
  <c r="D28" i="9"/>
  <c r="E28" i="9"/>
  <c r="F28" i="9"/>
  <c r="G28" i="9"/>
  <c r="H28" i="9"/>
  <c r="B29" i="9"/>
  <c r="C29" i="9"/>
  <c r="D29" i="9"/>
  <c r="E29" i="9"/>
  <c r="F29" i="9"/>
  <c r="G29" i="9"/>
  <c r="H29" i="9"/>
  <c r="I29" i="9"/>
  <c r="C30" i="9"/>
  <c r="D30" i="9"/>
  <c r="E30" i="9"/>
  <c r="F30" i="9"/>
  <c r="G30" i="9"/>
  <c r="H30" i="9"/>
  <c r="B31" i="9"/>
  <c r="C31" i="9"/>
  <c r="D31" i="9"/>
  <c r="E31" i="9"/>
  <c r="F31" i="9"/>
  <c r="G31" i="9"/>
  <c r="H31" i="9"/>
  <c r="I31" i="9"/>
  <c r="B32" i="9"/>
  <c r="C32" i="9"/>
  <c r="D32" i="9"/>
  <c r="E32" i="9"/>
  <c r="F32" i="9"/>
  <c r="G32" i="9"/>
  <c r="H32" i="9"/>
  <c r="I32" i="9"/>
  <c r="B33" i="9"/>
  <c r="C33" i="9"/>
  <c r="D33" i="9"/>
  <c r="E33" i="9"/>
  <c r="F33" i="9"/>
  <c r="G33" i="9"/>
  <c r="H33" i="9"/>
  <c r="I33" i="9"/>
  <c r="B34" i="9"/>
  <c r="C34" i="9"/>
  <c r="D34" i="9"/>
  <c r="E34" i="9"/>
  <c r="F34" i="9"/>
  <c r="G34" i="9"/>
  <c r="H34" i="9"/>
  <c r="I34" i="9"/>
  <c r="B35" i="9"/>
  <c r="C35" i="9"/>
  <c r="D35" i="9"/>
  <c r="E35" i="9"/>
  <c r="F35" i="9"/>
  <c r="G35" i="9"/>
  <c r="H35" i="9"/>
  <c r="I35" i="9"/>
  <c r="B36" i="9"/>
  <c r="C36" i="9"/>
  <c r="D36" i="9"/>
  <c r="E36" i="9"/>
  <c r="F36" i="9"/>
  <c r="G36" i="9"/>
  <c r="H36" i="9"/>
  <c r="I36" i="9"/>
  <c r="B37" i="9"/>
  <c r="C37" i="9"/>
  <c r="D37" i="9"/>
  <c r="E37" i="9"/>
  <c r="F37" i="9"/>
  <c r="G37" i="9"/>
  <c r="H37" i="9"/>
  <c r="I37" i="9"/>
  <c r="B38" i="9"/>
  <c r="C38" i="9"/>
  <c r="D38" i="9"/>
  <c r="E38" i="9"/>
  <c r="F38" i="9"/>
  <c r="G38" i="9"/>
  <c r="H38" i="9"/>
  <c r="I38" i="9"/>
  <c r="B39" i="9"/>
  <c r="C39" i="9"/>
  <c r="D39" i="9"/>
  <c r="E39" i="9"/>
  <c r="F39" i="9"/>
  <c r="G39" i="9"/>
  <c r="H39" i="9"/>
  <c r="I39" i="9"/>
  <c r="B40" i="9"/>
  <c r="C40" i="9"/>
  <c r="D40" i="9"/>
  <c r="E40" i="9"/>
  <c r="F40" i="9"/>
  <c r="G40" i="9"/>
  <c r="H40" i="9"/>
  <c r="I40" i="9"/>
  <c r="B41" i="9"/>
  <c r="C41" i="9"/>
  <c r="D41" i="9"/>
  <c r="E41" i="9"/>
  <c r="F41" i="9"/>
  <c r="G41" i="9"/>
  <c r="H41" i="9"/>
  <c r="I41" i="9"/>
  <c r="B42" i="9"/>
  <c r="C42" i="9"/>
  <c r="D42" i="9"/>
  <c r="E42" i="9"/>
  <c r="F42" i="9"/>
  <c r="G42" i="9"/>
  <c r="H42" i="9"/>
  <c r="I42" i="9"/>
  <c r="B43" i="9"/>
  <c r="C43" i="9"/>
  <c r="D43" i="9"/>
  <c r="E43" i="9"/>
  <c r="F43" i="9"/>
  <c r="G43" i="9"/>
  <c r="H43" i="9"/>
  <c r="I43" i="9"/>
  <c r="B44" i="9"/>
  <c r="C44" i="9"/>
  <c r="D44" i="9"/>
  <c r="E44" i="9"/>
  <c r="F44" i="9"/>
  <c r="G44" i="9"/>
  <c r="H44" i="9"/>
  <c r="I44" i="9"/>
  <c r="B45" i="9"/>
  <c r="C45" i="9"/>
  <c r="D45" i="9"/>
  <c r="E45" i="9"/>
  <c r="F45" i="9"/>
  <c r="G45" i="9"/>
  <c r="H45" i="9"/>
  <c r="I45" i="9"/>
  <c r="B46" i="9"/>
  <c r="C46" i="9"/>
  <c r="D46" i="9"/>
  <c r="E46" i="9"/>
  <c r="F46" i="9"/>
  <c r="G46" i="9"/>
  <c r="H46" i="9"/>
  <c r="I46" i="9"/>
  <c r="B47" i="9"/>
  <c r="C47" i="9"/>
  <c r="D47" i="9"/>
  <c r="E47" i="9"/>
  <c r="F47" i="9"/>
  <c r="G47" i="9"/>
  <c r="H47" i="9"/>
  <c r="I47" i="9"/>
  <c r="B48" i="9"/>
  <c r="C48" i="9"/>
  <c r="D48" i="9"/>
  <c r="E48" i="9"/>
  <c r="F48" i="9"/>
  <c r="G48" i="9"/>
  <c r="H48" i="9"/>
  <c r="I48" i="9"/>
  <c r="B49" i="9"/>
  <c r="C49" i="9"/>
  <c r="D49" i="9"/>
  <c r="E49" i="9"/>
  <c r="F49" i="9"/>
  <c r="G49" i="9"/>
  <c r="H49" i="9"/>
  <c r="I49" i="9"/>
  <c r="B50" i="9"/>
  <c r="C50" i="9"/>
  <c r="D50" i="9"/>
  <c r="E50" i="9"/>
  <c r="F50" i="9"/>
  <c r="G50" i="9"/>
  <c r="H50" i="9"/>
  <c r="I50" i="9"/>
  <c r="B51" i="9"/>
  <c r="C51" i="9"/>
  <c r="D51" i="9"/>
  <c r="E51" i="9"/>
  <c r="F51" i="9"/>
  <c r="G51" i="9"/>
  <c r="H51" i="9"/>
  <c r="I51" i="9"/>
  <c r="B52" i="9"/>
  <c r="C52" i="9"/>
  <c r="D52" i="9"/>
  <c r="E52" i="9"/>
  <c r="F52" i="9"/>
  <c r="G52" i="9"/>
  <c r="H52" i="9"/>
  <c r="I52" i="9"/>
  <c r="B53" i="9"/>
  <c r="C53" i="9"/>
  <c r="D53" i="9"/>
  <c r="E53" i="9"/>
  <c r="F53" i="9"/>
  <c r="G53" i="9"/>
  <c r="H53" i="9"/>
  <c r="I53" i="9"/>
  <c r="B54" i="9"/>
  <c r="C54" i="9"/>
  <c r="D54" i="9"/>
  <c r="E54" i="9"/>
  <c r="F54" i="9"/>
  <c r="G54" i="9"/>
  <c r="H54" i="9"/>
  <c r="I54" i="9"/>
  <c r="B55" i="9"/>
  <c r="C55" i="9"/>
  <c r="D55" i="9"/>
  <c r="E55" i="9"/>
  <c r="F55" i="9"/>
  <c r="G55" i="9"/>
  <c r="H55" i="9"/>
  <c r="I55" i="9"/>
  <c r="B56" i="9"/>
  <c r="C56" i="9"/>
  <c r="D56" i="9"/>
  <c r="E56" i="9"/>
  <c r="F56" i="9"/>
  <c r="G56" i="9"/>
  <c r="H56" i="9"/>
  <c r="I56" i="9"/>
  <c r="B57" i="9"/>
  <c r="C57" i="9"/>
  <c r="D57" i="9"/>
  <c r="E57" i="9"/>
  <c r="F57" i="9"/>
  <c r="G57" i="9"/>
  <c r="H57" i="9"/>
  <c r="I57" i="9"/>
  <c r="D37" i="3" s="1"/>
  <c r="K37" i="3" s="1"/>
  <c r="B58" i="9"/>
  <c r="C58" i="9"/>
  <c r="D58" i="9"/>
  <c r="E58" i="9"/>
  <c r="F58" i="9"/>
  <c r="G58" i="9"/>
  <c r="H58" i="9"/>
  <c r="I58" i="9"/>
  <c r="B59" i="9"/>
  <c r="C59" i="9"/>
  <c r="D59" i="9"/>
  <c r="E59" i="9"/>
  <c r="F59" i="9"/>
  <c r="G59" i="9"/>
  <c r="H59" i="9"/>
  <c r="I59" i="9"/>
  <c r="B60" i="9"/>
  <c r="C60" i="9"/>
  <c r="D60" i="9"/>
  <c r="E60" i="9"/>
  <c r="F60" i="9"/>
  <c r="G60" i="9"/>
  <c r="H60" i="9"/>
  <c r="I60" i="9"/>
  <c r="B61" i="9"/>
  <c r="C61" i="9"/>
  <c r="D61" i="9"/>
  <c r="E61" i="9"/>
  <c r="F61" i="9"/>
  <c r="G61" i="9"/>
  <c r="H61" i="9"/>
  <c r="I61" i="9"/>
  <c r="B62" i="9"/>
  <c r="C62" i="9"/>
  <c r="D62" i="9"/>
  <c r="E62" i="9"/>
  <c r="F62" i="9"/>
  <c r="G62" i="9"/>
  <c r="H62" i="9"/>
  <c r="I62" i="9"/>
  <c r="B63" i="9"/>
  <c r="C63" i="9"/>
  <c r="D63" i="9"/>
  <c r="E63" i="9"/>
  <c r="F63" i="9"/>
  <c r="G63" i="9"/>
  <c r="H63" i="9"/>
  <c r="I63" i="9"/>
  <c r="B64" i="9"/>
  <c r="C64" i="9"/>
  <c r="D64" i="9"/>
  <c r="E64" i="9"/>
  <c r="F64" i="9"/>
  <c r="G64" i="9"/>
  <c r="H64" i="9"/>
  <c r="I64" i="9"/>
  <c r="B65" i="9"/>
  <c r="C65" i="9"/>
  <c r="D65" i="9"/>
  <c r="E65" i="9"/>
  <c r="F65" i="9"/>
  <c r="G65" i="9"/>
  <c r="H65" i="9"/>
  <c r="I65" i="9"/>
  <c r="B66" i="9"/>
  <c r="C66" i="9"/>
  <c r="D66" i="9"/>
  <c r="E66" i="9"/>
  <c r="F66" i="9"/>
  <c r="G66" i="9"/>
  <c r="H66" i="9"/>
  <c r="I66" i="9"/>
  <c r="B67" i="9"/>
  <c r="C67" i="9"/>
  <c r="D67" i="9"/>
  <c r="E67" i="9"/>
  <c r="F67" i="9"/>
  <c r="G67" i="9"/>
  <c r="H67" i="9"/>
  <c r="I67" i="9"/>
  <c r="B68" i="9"/>
  <c r="C68" i="9"/>
  <c r="D68" i="9"/>
  <c r="E68" i="9"/>
  <c r="F68" i="9"/>
  <c r="G68" i="9"/>
  <c r="H68" i="9"/>
  <c r="I68" i="9"/>
  <c r="C69" i="9"/>
  <c r="D69" i="9"/>
  <c r="E69" i="9"/>
  <c r="F69" i="9"/>
  <c r="G69" i="9"/>
  <c r="H69" i="9"/>
  <c r="B70" i="9"/>
  <c r="C70" i="9"/>
  <c r="D70" i="9"/>
  <c r="E70" i="9"/>
  <c r="F70" i="9"/>
  <c r="G70" i="9"/>
  <c r="H70" i="9"/>
  <c r="I70" i="9"/>
  <c r="C71" i="9"/>
  <c r="D71" i="9"/>
  <c r="E71" i="9"/>
  <c r="F71" i="9"/>
  <c r="G71" i="9"/>
  <c r="H71" i="9"/>
  <c r="I71" i="9"/>
  <c r="C14" i="1" l="1"/>
  <c r="C15" i="1"/>
  <c r="C16" i="1"/>
  <c r="C18" i="1"/>
  <c r="C19" i="1"/>
  <c r="C20" i="1"/>
  <c r="C21" i="1"/>
  <c r="C29" i="1"/>
  <c r="C31" i="1"/>
  <c r="C32" i="1"/>
  <c r="C33" i="1"/>
  <c r="C34" i="1"/>
  <c r="C35" i="1"/>
  <c r="C36" i="1"/>
  <c r="C37" i="1"/>
  <c r="C38" i="1"/>
  <c r="C40" i="1"/>
  <c r="C41" i="1"/>
  <c r="C42" i="1"/>
  <c r="C43" i="1"/>
  <c r="C44" i="1"/>
  <c r="C45" i="1"/>
  <c r="C46" i="1"/>
  <c r="C47" i="1"/>
  <c r="C48" i="1"/>
  <c r="C49" i="1"/>
  <c r="C50" i="1"/>
  <c r="C51" i="1"/>
  <c r="C52" i="1"/>
  <c r="C53" i="1"/>
  <c r="C54" i="1"/>
  <c r="C55" i="1"/>
  <c r="C56" i="1"/>
  <c r="C57" i="1"/>
  <c r="C58" i="1"/>
  <c r="C59" i="1"/>
  <c r="C60" i="1"/>
  <c r="C61" i="1"/>
  <c r="C62" i="1"/>
  <c r="C64" i="1"/>
  <c r="C65" i="1"/>
  <c r="C66" i="1"/>
  <c r="C67" i="1"/>
  <c r="C68" i="1"/>
  <c r="C70" i="1"/>
  <c r="C14" i="12"/>
  <c r="D14" i="12"/>
  <c r="C15" i="12"/>
  <c r="D15" i="12"/>
  <c r="C16" i="12"/>
  <c r="D16" i="12"/>
  <c r="C18" i="12"/>
  <c r="D18" i="12"/>
  <c r="C19" i="12"/>
  <c r="D19" i="12"/>
  <c r="C20" i="12"/>
  <c r="D20" i="12"/>
  <c r="C21" i="12"/>
  <c r="D21" i="12"/>
  <c r="C29" i="12"/>
  <c r="D29" i="12"/>
  <c r="C31" i="12"/>
  <c r="D31" i="12"/>
  <c r="C32" i="12"/>
  <c r="D32" i="12"/>
  <c r="C33" i="12"/>
  <c r="D33" i="12"/>
  <c r="C34" i="12"/>
  <c r="D34" i="12"/>
  <c r="C35" i="12"/>
  <c r="D35" i="12"/>
  <c r="C36" i="12"/>
  <c r="D36" i="12"/>
  <c r="C37" i="12"/>
  <c r="D37" i="12"/>
  <c r="C38" i="12"/>
  <c r="D38" i="12"/>
  <c r="C39" i="12"/>
  <c r="D39" i="12"/>
  <c r="D40" i="12"/>
  <c r="C41" i="12"/>
  <c r="D41" i="12"/>
  <c r="C42" i="12"/>
  <c r="C43" i="12"/>
  <c r="D43" i="12"/>
  <c r="C44" i="12"/>
  <c r="D44" i="12"/>
  <c r="C45" i="12"/>
  <c r="D45" i="12"/>
  <c r="C46" i="12"/>
  <c r="D46" i="12"/>
  <c r="C47" i="12"/>
  <c r="D47" i="12"/>
  <c r="C48" i="12"/>
  <c r="D48" i="12"/>
  <c r="C49" i="12"/>
  <c r="D49" i="12"/>
  <c r="C50" i="12"/>
  <c r="D50" i="12"/>
  <c r="C51" i="12"/>
  <c r="D51" i="12"/>
  <c r="C52" i="12"/>
  <c r="D52" i="12"/>
  <c r="C53" i="12"/>
  <c r="D53" i="12"/>
  <c r="C54" i="12"/>
  <c r="D54" i="12"/>
  <c r="C55" i="12"/>
  <c r="D55" i="12"/>
  <c r="C56" i="12"/>
  <c r="D56" i="12"/>
  <c r="C57" i="12"/>
  <c r="D57" i="12"/>
  <c r="C58" i="12"/>
  <c r="D58" i="12"/>
  <c r="C59" i="12"/>
  <c r="D59" i="12"/>
  <c r="C60" i="12"/>
  <c r="D60" i="12"/>
  <c r="C61" i="12"/>
  <c r="D61" i="12"/>
  <c r="C62" i="12"/>
  <c r="D62" i="12"/>
  <c r="C63" i="12"/>
  <c r="D63" i="12"/>
  <c r="C64" i="12"/>
  <c r="D64" i="12"/>
  <c r="C65" i="12"/>
  <c r="D65" i="12"/>
  <c r="C66" i="12"/>
  <c r="D66" i="12"/>
  <c r="C67" i="12"/>
  <c r="D67" i="12"/>
  <c r="C68" i="12"/>
  <c r="D68" i="12"/>
  <c r="C69" i="12"/>
  <c r="D69" i="12"/>
  <c r="C70" i="12"/>
  <c r="D70" i="12"/>
  <c r="C6" i="13" l="1"/>
  <c r="D6" i="13"/>
  <c r="E6" i="13"/>
  <c r="F6" i="13"/>
  <c r="G6" i="13"/>
  <c r="H6" i="13"/>
  <c r="I6" i="13"/>
  <c r="C7" i="13"/>
  <c r="D7" i="13"/>
  <c r="E7" i="13"/>
  <c r="F7" i="13"/>
  <c r="G7" i="13"/>
  <c r="H7" i="13"/>
  <c r="I7" i="13"/>
  <c r="B8" i="13"/>
  <c r="B14" i="13"/>
  <c r="C14" i="13"/>
  <c r="D14" i="13"/>
  <c r="E14" i="13"/>
  <c r="F14" i="13"/>
  <c r="G14" i="13"/>
  <c r="H14" i="13"/>
  <c r="I14" i="13"/>
  <c r="B15" i="13"/>
  <c r="C15" i="13"/>
  <c r="D15" i="13"/>
  <c r="E15" i="13"/>
  <c r="F15" i="13"/>
  <c r="G15" i="13"/>
  <c r="H15" i="13"/>
  <c r="I15" i="13"/>
  <c r="B16" i="13"/>
  <c r="C16" i="13"/>
  <c r="D16" i="13"/>
  <c r="E16" i="13"/>
  <c r="F16" i="13"/>
  <c r="G16" i="13"/>
  <c r="H16" i="13"/>
  <c r="I16" i="13"/>
  <c r="C17" i="13"/>
  <c r="I17" i="13"/>
  <c r="B18" i="13"/>
  <c r="C18" i="13"/>
  <c r="D18" i="13"/>
  <c r="E18" i="13"/>
  <c r="F18" i="13"/>
  <c r="G18" i="13"/>
  <c r="H18" i="13"/>
  <c r="I18" i="13"/>
  <c r="B19" i="13"/>
  <c r="C19" i="13"/>
  <c r="D19" i="13"/>
  <c r="E19" i="13"/>
  <c r="F19" i="13"/>
  <c r="G19" i="13"/>
  <c r="H19" i="13"/>
  <c r="I19" i="13"/>
  <c r="B20" i="13"/>
  <c r="C20" i="13"/>
  <c r="D20" i="13"/>
  <c r="E20" i="13"/>
  <c r="F20" i="13"/>
  <c r="G20" i="13"/>
  <c r="H20" i="13"/>
  <c r="I20" i="13"/>
  <c r="B21" i="13"/>
  <c r="C21" i="13"/>
  <c r="D21" i="13"/>
  <c r="E21" i="13"/>
  <c r="F21" i="13"/>
  <c r="G21" i="13"/>
  <c r="H21" i="13"/>
  <c r="I21" i="13"/>
  <c r="C23" i="13"/>
  <c r="I23" i="13"/>
  <c r="C24" i="13"/>
  <c r="I24" i="13"/>
  <c r="C25" i="13"/>
  <c r="I25" i="13"/>
  <c r="C26" i="13"/>
  <c r="I26" i="13"/>
  <c r="C27" i="13"/>
  <c r="I27" i="13"/>
  <c r="C28" i="13"/>
  <c r="I28" i="13"/>
  <c r="B29" i="13"/>
  <c r="C29" i="13"/>
  <c r="D29" i="13"/>
  <c r="E29" i="13"/>
  <c r="F29" i="13"/>
  <c r="G29" i="13"/>
  <c r="H29" i="13"/>
  <c r="I29" i="13"/>
  <c r="B31" i="13"/>
  <c r="C31" i="13"/>
  <c r="D31" i="13"/>
  <c r="E31" i="13"/>
  <c r="F31" i="13"/>
  <c r="G31" i="13"/>
  <c r="H31" i="13"/>
  <c r="I31" i="13"/>
  <c r="B32" i="13"/>
  <c r="C32" i="13"/>
  <c r="D32" i="13"/>
  <c r="E32" i="13"/>
  <c r="F32" i="13"/>
  <c r="G32" i="13"/>
  <c r="H32" i="13"/>
  <c r="I32" i="13"/>
  <c r="B33" i="13"/>
  <c r="C33" i="13"/>
  <c r="D33" i="13"/>
  <c r="E33" i="13"/>
  <c r="F33" i="13"/>
  <c r="G33" i="13"/>
  <c r="H33" i="13"/>
  <c r="I33" i="13"/>
  <c r="B34" i="13"/>
  <c r="C34" i="13"/>
  <c r="D34" i="13"/>
  <c r="E34" i="13"/>
  <c r="F34" i="13"/>
  <c r="G34" i="13"/>
  <c r="H34" i="13"/>
  <c r="I34" i="13"/>
  <c r="B35" i="13"/>
  <c r="C35" i="13"/>
  <c r="D35" i="13"/>
  <c r="E35" i="13"/>
  <c r="F35" i="13"/>
  <c r="G35" i="13"/>
  <c r="H35" i="13"/>
  <c r="I35" i="13"/>
  <c r="B36" i="13"/>
  <c r="C36" i="13"/>
  <c r="D36" i="13"/>
  <c r="E36" i="13"/>
  <c r="F36" i="13"/>
  <c r="G36" i="13"/>
  <c r="H36" i="13"/>
  <c r="I36" i="13"/>
  <c r="B37" i="13"/>
  <c r="C37" i="13"/>
  <c r="D37" i="13"/>
  <c r="E37" i="13"/>
  <c r="F37" i="13"/>
  <c r="G37" i="13"/>
  <c r="H37" i="13"/>
  <c r="I37" i="13"/>
  <c r="B38" i="13"/>
  <c r="C38" i="13"/>
  <c r="D38" i="13"/>
  <c r="E38" i="13"/>
  <c r="F38" i="13"/>
  <c r="G38" i="13"/>
  <c r="H38" i="13"/>
  <c r="I38" i="13"/>
  <c r="B39" i="13"/>
  <c r="C39" i="13"/>
  <c r="D39" i="13"/>
  <c r="E39" i="13"/>
  <c r="F39" i="13"/>
  <c r="G39" i="13"/>
  <c r="H39" i="13"/>
  <c r="I39" i="13"/>
  <c r="C40" i="13"/>
  <c r="D40" i="13"/>
  <c r="E40" i="13"/>
  <c r="F40" i="13"/>
  <c r="H40" i="13"/>
  <c r="I40" i="13"/>
  <c r="B41" i="13"/>
  <c r="C41" i="13"/>
  <c r="D41" i="13"/>
  <c r="E41" i="13"/>
  <c r="F41" i="13"/>
  <c r="G41" i="13"/>
  <c r="H41" i="13"/>
  <c r="I41" i="13"/>
  <c r="B42" i="13"/>
  <c r="C42" i="13"/>
  <c r="D42" i="13"/>
  <c r="E42" i="13"/>
  <c r="F42" i="13"/>
  <c r="G42" i="13"/>
  <c r="H42" i="13"/>
  <c r="I42" i="13"/>
  <c r="B43" i="13"/>
  <c r="C43" i="13"/>
  <c r="D43" i="13"/>
  <c r="E43" i="13"/>
  <c r="F43" i="13"/>
  <c r="G43" i="13"/>
  <c r="H43" i="13"/>
  <c r="I43" i="13"/>
  <c r="B44" i="13"/>
  <c r="C44" i="13"/>
  <c r="D44" i="13"/>
  <c r="E44" i="13"/>
  <c r="F44" i="13"/>
  <c r="G44" i="13"/>
  <c r="H44" i="13"/>
  <c r="I44" i="13"/>
  <c r="B45" i="13"/>
  <c r="C45" i="13"/>
  <c r="D45" i="13"/>
  <c r="E45" i="13"/>
  <c r="F45" i="13"/>
  <c r="G45" i="13"/>
  <c r="H45" i="13"/>
  <c r="I45" i="13"/>
  <c r="B46" i="13"/>
  <c r="C46" i="13"/>
  <c r="D46" i="13"/>
  <c r="E46" i="13"/>
  <c r="F46" i="13"/>
  <c r="G46" i="13"/>
  <c r="H46" i="13"/>
  <c r="I46" i="13"/>
  <c r="B47" i="13"/>
  <c r="C47" i="13"/>
  <c r="D47" i="13"/>
  <c r="E47" i="13"/>
  <c r="F47" i="13"/>
  <c r="G47" i="13"/>
  <c r="H47" i="13"/>
  <c r="I47" i="13"/>
  <c r="B48" i="13"/>
  <c r="C48" i="13"/>
  <c r="D48" i="13"/>
  <c r="E48" i="13"/>
  <c r="F48" i="13"/>
  <c r="G48" i="13"/>
  <c r="H48" i="13"/>
  <c r="I48" i="13"/>
  <c r="B49" i="13"/>
  <c r="C49" i="13"/>
  <c r="D49" i="13"/>
  <c r="E49" i="13"/>
  <c r="F49" i="13"/>
  <c r="G49" i="13"/>
  <c r="H49" i="13"/>
  <c r="I49" i="13"/>
  <c r="B50" i="13"/>
  <c r="C50" i="13"/>
  <c r="D50" i="13"/>
  <c r="E50" i="13"/>
  <c r="F50" i="13"/>
  <c r="G50" i="13"/>
  <c r="H50" i="13"/>
  <c r="I50" i="13"/>
  <c r="B51" i="13"/>
  <c r="C51" i="13"/>
  <c r="D51" i="13"/>
  <c r="E51" i="13"/>
  <c r="F51" i="13"/>
  <c r="G51" i="13"/>
  <c r="H51" i="13"/>
  <c r="I51" i="13"/>
  <c r="B52" i="13"/>
  <c r="C52" i="13"/>
  <c r="D52" i="13"/>
  <c r="E52" i="13"/>
  <c r="F52" i="13"/>
  <c r="G52" i="13"/>
  <c r="H52" i="13"/>
  <c r="I52" i="13"/>
  <c r="B53" i="13"/>
  <c r="C53" i="13"/>
  <c r="D53" i="13"/>
  <c r="E53" i="13"/>
  <c r="F53" i="13"/>
  <c r="G53" i="13"/>
  <c r="H53" i="13"/>
  <c r="I53" i="13"/>
  <c r="B54" i="13"/>
  <c r="C54" i="13"/>
  <c r="D54" i="13"/>
  <c r="E54" i="13"/>
  <c r="F54" i="13"/>
  <c r="G54" i="13"/>
  <c r="H54" i="13"/>
  <c r="I54" i="13"/>
  <c r="B55" i="13"/>
  <c r="C55" i="13"/>
  <c r="D55" i="13"/>
  <c r="E55" i="13"/>
  <c r="F55" i="13"/>
  <c r="G55" i="13"/>
  <c r="H55" i="13"/>
  <c r="I55" i="13"/>
  <c r="B56" i="13"/>
  <c r="C56" i="13"/>
  <c r="D56" i="13"/>
  <c r="E56" i="13"/>
  <c r="F56" i="13"/>
  <c r="G56" i="13"/>
  <c r="H56" i="13"/>
  <c r="I56" i="13"/>
  <c r="B57" i="13"/>
  <c r="C57" i="13"/>
  <c r="D57" i="13"/>
  <c r="E57" i="13"/>
  <c r="F57" i="13"/>
  <c r="G57" i="13"/>
  <c r="H57" i="13"/>
  <c r="I57" i="13"/>
  <c r="C58" i="13"/>
  <c r="D58" i="13"/>
  <c r="F58" i="13"/>
  <c r="G58" i="13"/>
  <c r="H58" i="13"/>
  <c r="I58" i="13"/>
  <c r="B59" i="13"/>
  <c r="C59" i="13"/>
  <c r="D59" i="13"/>
  <c r="E59" i="13"/>
  <c r="F59" i="13"/>
  <c r="G59" i="13"/>
  <c r="H59" i="13"/>
  <c r="I59" i="13"/>
  <c r="B60" i="13"/>
  <c r="C60" i="13"/>
  <c r="D60" i="13"/>
  <c r="E60" i="13"/>
  <c r="F60" i="13"/>
  <c r="G60" i="13"/>
  <c r="H60" i="13"/>
  <c r="I60" i="13"/>
  <c r="B61" i="13"/>
  <c r="C61" i="13"/>
  <c r="D61" i="13"/>
  <c r="E61" i="13"/>
  <c r="F61" i="13"/>
  <c r="G61" i="13"/>
  <c r="H61" i="13"/>
  <c r="I61" i="13"/>
  <c r="B62" i="13"/>
  <c r="C62" i="13"/>
  <c r="D62" i="13"/>
  <c r="E62" i="13"/>
  <c r="F62" i="13"/>
  <c r="G62" i="13"/>
  <c r="H62" i="13"/>
  <c r="I62" i="13"/>
  <c r="B63" i="13"/>
  <c r="C63" i="13"/>
  <c r="D63" i="13"/>
  <c r="E63" i="13"/>
  <c r="F63" i="13"/>
  <c r="G63" i="13"/>
  <c r="H63" i="13"/>
  <c r="I63" i="13"/>
  <c r="B64" i="13"/>
  <c r="C64" i="13"/>
  <c r="D64" i="13"/>
  <c r="E64" i="13"/>
  <c r="F64" i="13"/>
  <c r="G64" i="13"/>
  <c r="H64" i="13"/>
  <c r="I64" i="13"/>
  <c r="B65" i="13"/>
  <c r="C65" i="13"/>
  <c r="D65" i="13"/>
  <c r="E65" i="13"/>
  <c r="F65" i="13"/>
  <c r="G65" i="13"/>
  <c r="H65" i="13"/>
  <c r="I65" i="13"/>
  <c r="B66" i="13"/>
  <c r="C66" i="13"/>
  <c r="D66" i="13"/>
  <c r="E66" i="13"/>
  <c r="F66" i="13"/>
  <c r="G66" i="13"/>
  <c r="H66" i="13"/>
  <c r="I66" i="13"/>
  <c r="B67" i="13"/>
  <c r="C67" i="13"/>
  <c r="D67" i="13"/>
  <c r="E67" i="13"/>
  <c r="F67" i="13"/>
  <c r="G67" i="13"/>
  <c r="H67" i="13"/>
  <c r="I67" i="13"/>
  <c r="B68" i="13"/>
  <c r="C68" i="13"/>
  <c r="D68" i="13"/>
  <c r="E68" i="13"/>
  <c r="F68" i="13"/>
  <c r="G68" i="13"/>
  <c r="H68" i="13"/>
  <c r="I68" i="13"/>
  <c r="B69" i="13"/>
  <c r="C69" i="13"/>
  <c r="D69" i="13"/>
  <c r="E69" i="13"/>
  <c r="F69" i="13"/>
  <c r="G69" i="13"/>
  <c r="H69" i="13"/>
  <c r="I69" i="13"/>
  <c r="D70" i="13"/>
  <c r="E70" i="13"/>
  <c r="F70" i="13"/>
  <c r="G70" i="13"/>
  <c r="I70" i="13"/>
  <c r="B71" i="13"/>
  <c r="C71" i="13"/>
  <c r="D71" i="13"/>
  <c r="E71" i="13"/>
  <c r="F71" i="13"/>
  <c r="G71" i="13"/>
  <c r="H71" i="13"/>
  <c r="I71" i="13"/>
  <c r="D72" i="13"/>
  <c r="F72" i="13"/>
  <c r="I72" i="13"/>
  <c r="C7" i="2" l="1"/>
  <c r="D7" i="2"/>
  <c r="E7" i="2"/>
  <c r="F7" i="2"/>
  <c r="G7" i="2"/>
  <c r="H7" i="2"/>
  <c r="I7" i="2"/>
  <c r="J7" i="2"/>
  <c r="K7" i="2"/>
  <c r="L7" i="2"/>
  <c r="M7" i="2"/>
  <c r="N7" i="2"/>
  <c r="B8" i="2"/>
  <c r="C8" i="2"/>
  <c r="D8" i="2"/>
  <c r="E8" i="2"/>
  <c r="F8" i="2"/>
  <c r="G8" i="2"/>
  <c r="H8" i="2"/>
  <c r="I8" i="2"/>
  <c r="J8" i="2"/>
  <c r="K8" i="2"/>
  <c r="L8" i="2"/>
  <c r="M8" i="2"/>
  <c r="N8" i="2"/>
  <c r="G39" i="26" l="1"/>
  <c r="G31" i="26"/>
  <c r="G17" i="26"/>
  <c r="G28" i="16"/>
  <c r="A44" i="7"/>
  <c r="E32" i="7"/>
  <c r="E34" i="7" s="1"/>
  <c r="E33" i="7"/>
  <c r="E25" i="7"/>
  <c r="G36" i="16" l="1"/>
  <c r="A35" i="15"/>
  <c r="I21" i="6" l="1"/>
  <c r="F13" i="16" s="1"/>
  <c r="J70" i="11" l="1"/>
  <c r="K67" i="11"/>
  <c r="J65" i="11"/>
  <c r="K62" i="11"/>
  <c r="J57" i="11"/>
  <c r="K54" i="11"/>
  <c r="J49" i="11"/>
  <c r="K45" i="11"/>
  <c r="K51" i="11"/>
  <c r="K43" i="11"/>
  <c r="K63" i="11"/>
  <c r="J60" i="11"/>
  <c r="K70" i="11"/>
  <c r="J54" i="11"/>
  <c r="J46" i="11"/>
  <c r="K52" i="11"/>
  <c r="J52" i="11"/>
  <c r="J44" i="11"/>
  <c r="J62" i="11"/>
  <c r="J58" i="11"/>
  <c r="J50" i="11"/>
  <c r="J66" i="11"/>
  <c r="K64" i="11"/>
  <c r="J59" i="11"/>
  <c r="J51" i="11"/>
  <c r="K69" i="11"/>
  <c r="J67" i="11"/>
  <c r="J61" i="11"/>
  <c r="J53" i="11"/>
  <c r="K50" i="11"/>
  <c r="J45" i="11"/>
  <c r="J68" i="11"/>
  <c r="J63" i="11"/>
  <c r="J55" i="11"/>
  <c r="J47" i="11"/>
  <c r="J69" i="11"/>
  <c r="J64" i="11"/>
  <c r="J56" i="11"/>
  <c r="J48" i="11"/>
  <c r="K65" i="11"/>
  <c r="K61" i="11"/>
  <c r="K60" i="11"/>
  <c r="K59" i="11"/>
  <c r="K58" i="11"/>
  <c r="K57" i="11"/>
  <c r="K56" i="11"/>
  <c r="K55" i="11"/>
  <c r="K53" i="11"/>
  <c r="K49" i="11"/>
  <c r="K48" i="11"/>
  <c r="K47" i="11"/>
  <c r="K46" i="11"/>
  <c r="K44" i="11"/>
  <c r="K66" i="11"/>
  <c r="C35" i="3" l="1"/>
  <c r="K35" i="3" s="1"/>
  <c r="H21" i="6"/>
  <c r="J40" i="11" l="1"/>
  <c r="J32" i="11"/>
  <c r="J16" i="11"/>
  <c r="J42" i="11"/>
  <c r="J18" i="11"/>
  <c r="J34" i="11"/>
  <c r="J31" i="11"/>
  <c r="J38" i="11"/>
  <c r="J36" i="11"/>
  <c r="J20" i="11"/>
  <c r="J14" i="11"/>
  <c r="J39" i="11"/>
  <c r="J15" i="11"/>
  <c r="J35" i="11"/>
  <c r="J19" i="11"/>
  <c r="J29" i="11"/>
  <c r="J41" i="11"/>
  <c r="J33" i="11"/>
  <c r="J37" i="11"/>
  <c r="J21" i="11"/>
  <c r="M71" i="13" l="1"/>
  <c r="M70" i="13"/>
  <c r="M69" i="13"/>
  <c r="M68" i="13"/>
  <c r="M67" i="13"/>
  <c r="M66" i="13"/>
  <c r="M65" i="13"/>
  <c r="M64" i="13"/>
  <c r="M63" i="13"/>
  <c r="M62" i="13"/>
  <c r="M61" i="13"/>
  <c r="M60" i="13"/>
  <c r="E21" i="6"/>
  <c r="M59"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29" i="13"/>
  <c r="M21" i="13"/>
  <c r="M20" i="13"/>
  <c r="F24" i="8"/>
  <c r="M19" i="13"/>
  <c r="M18" i="13"/>
  <c r="M16" i="13"/>
  <c r="M15" i="13"/>
  <c r="M14" i="13"/>
  <c r="N15" i="13" l="1"/>
  <c r="F12" i="8"/>
  <c r="F13" i="8"/>
  <c r="F16" i="8"/>
  <c r="F21" i="8"/>
  <c r="N14" i="13"/>
  <c r="N19" i="13"/>
  <c r="N29" i="13"/>
  <c r="N31" i="13"/>
  <c r="N35" i="13"/>
  <c r="N36" i="13"/>
  <c r="N37" i="13"/>
  <c r="N38" i="13"/>
  <c r="N39" i="13"/>
  <c r="N43" i="13"/>
  <c r="N44" i="13"/>
  <c r="N45" i="13"/>
  <c r="N46" i="13"/>
  <c r="N47" i="13"/>
  <c r="N51" i="13"/>
  <c r="N52" i="13"/>
  <c r="N53" i="13"/>
  <c r="N54" i="13"/>
  <c r="N55" i="13"/>
  <c r="N59" i="13"/>
  <c r="N60" i="13"/>
  <c r="N61" i="13"/>
  <c r="N62" i="13"/>
  <c r="N63" i="13"/>
  <c r="N67" i="13"/>
  <c r="N68" i="13"/>
  <c r="N69" i="13"/>
  <c r="N71" i="13"/>
  <c r="N20" i="13"/>
  <c r="N21" i="13"/>
  <c r="N16" i="13"/>
  <c r="N18" i="13"/>
  <c r="N32" i="13"/>
  <c r="N33" i="13"/>
  <c r="N34" i="13"/>
  <c r="N41" i="13"/>
  <c r="N42" i="13"/>
  <c r="N48" i="13"/>
  <c r="N49" i="13"/>
  <c r="N50" i="13"/>
  <c r="N56" i="13"/>
  <c r="N57" i="13"/>
  <c r="N58" i="13"/>
  <c r="N64" i="13"/>
  <c r="N65" i="13"/>
  <c r="N66" i="13"/>
  <c r="C6" i="2"/>
  <c r="D6" i="2"/>
  <c r="E6" i="2"/>
  <c r="F6" i="2"/>
  <c r="G6" i="2"/>
  <c r="H6" i="2"/>
  <c r="I6" i="2"/>
  <c r="J6" i="2"/>
  <c r="K6" i="2"/>
  <c r="L6" i="2"/>
  <c r="M6" i="2"/>
  <c r="N6" i="2"/>
  <c r="A7" i="2"/>
  <c r="A8" i="2"/>
  <c r="A9" i="2"/>
  <c r="A10" i="2"/>
  <c r="A11" i="2"/>
  <c r="A12" i="2"/>
  <c r="A13" i="2"/>
  <c r="A14" i="2"/>
  <c r="F9" i="36"/>
  <c r="A15" i="2"/>
  <c r="D13" i="8"/>
  <c r="F10" i="36"/>
  <c r="A16" i="2"/>
  <c r="A17" i="2"/>
  <c r="D16" i="8"/>
  <c r="F12" i="36"/>
  <c r="A18" i="2"/>
  <c r="D24" i="8"/>
  <c r="F13" i="36"/>
  <c r="A19" i="2"/>
  <c r="D21" i="8"/>
  <c r="F14" i="36"/>
  <c r="A20" i="2"/>
  <c r="F15" i="36"/>
  <c r="A21" i="2"/>
  <c r="A22" i="2"/>
  <c r="A23" i="2"/>
  <c r="A24" i="2"/>
  <c r="A25" i="2"/>
  <c r="A26" i="2"/>
  <c r="A27" i="2"/>
  <c r="A28" i="2"/>
  <c r="F23" i="36"/>
  <c r="A29" i="2"/>
  <c r="A30" i="2"/>
  <c r="F25" i="36"/>
  <c r="A31" i="2"/>
  <c r="F26" i="36"/>
  <c r="A32" i="2"/>
  <c r="F27" i="36"/>
  <c r="A33" i="2"/>
  <c r="F28" i="36"/>
  <c r="A34" i="2"/>
  <c r="F29" i="36"/>
  <c r="A35" i="2"/>
  <c r="F30" i="36"/>
  <c r="A36" i="2"/>
  <c r="F31" i="36"/>
  <c r="A37" i="2"/>
  <c r="F32" i="36"/>
  <c r="A38" i="2"/>
  <c r="F33" i="36"/>
  <c r="A39" i="2"/>
  <c r="F34" i="36"/>
  <c r="A40" i="2"/>
  <c r="A41" i="2"/>
  <c r="A42" i="2"/>
  <c r="F37" i="36"/>
  <c r="A43" i="2"/>
  <c r="F38" i="36"/>
  <c r="A44" i="2"/>
  <c r="F39" i="36"/>
  <c r="A45" i="2"/>
  <c r="A46" i="2"/>
  <c r="F41" i="36"/>
  <c r="A47" i="2"/>
  <c r="A48" i="2"/>
  <c r="F43" i="36"/>
  <c r="A49" i="2"/>
  <c r="F44" i="36"/>
  <c r="A50" i="2"/>
  <c r="F45" i="36"/>
  <c r="A51" i="2"/>
  <c r="F46" i="36"/>
  <c r="A52" i="2"/>
  <c r="F47" i="36"/>
  <c r="A53" i="2"/>
  <c r="F48" i="36"/>
  <c r="A54" i="2"/>
  <c r="F49" i="36"/>
  <c r="A55" i="2"/>
  <c r="F50" i="36"/>
  <c r="A56" i="2"/>
  <c r="F51" i="36"/>
  <c r="A57" i="2"/>
  <c r="F52" i="36"/>
  <c r="A58" i="2"/>
  <c r="F53" i="36"/>
  <c r="A59" i="2"/>
  <c r="F54" i="36"/>
  <c r="A60" i="2"/>
  <c r="F55" i="36"/>
  <c r="A61" i="2"/>
  <c r="F56" i="36"/>
  <c r="A62" i="2"/>
  <c r="F57" i="36"/>
  <c r="A63" i="2"/>
  <c r="A64" i="2"/>
  <c r="F59" i="36"/>
  <c r="A65" i="2"/>
  <c r="F60" i="36"/>
  <c r="A66" i="2"/>
  <c r="F61" i="36"/>
  <c r="A67" i="2"/>
  <c r="F62" i="36"/>
  <c r="A68" i="2"/>
  <c r="F63" i="36"/>
  <c r="A69" i="2"/>
  <c r="F64" i="36"/>
  <c r="A70" i="2"/>
  <c r="F65" i="36"/>
  <c r="A71" i="2"/>
  <c r="D57" i="36" l="1"/>
  <c r="D55" i="36"/>
  <c r="D48" i="36"/>
  <c r="D47" i="36"/>
  <c r="D40" i="36"/>
  <c r="D39" i="36"/>
  <c r="D56" i="36"/>
  <c r="D50" i="36"/>
  <c r="D49" i="36"/>
  <c r="D46" i="36"/>
  <c r="E43" i="36"/>
  <c r="E32" i="36"/>
  <c r="E30" i="36"/>
  <c r="E14" i="36"/>
  <c r="D52" i="36"/>
  <c r="D43" i="36"/>
  <c r="D65" i="36"/>
  <c r="D54" i="36"/>
  <c r="D53" i="36"/>
  <c r="D44" i="36"/>
  <c r="D37" i="36"/>
  <c r="D23" i="36"/>
  <c r="D10" i="36"/>
  <c r="D9" i="36"/>
  <c r="E33" i="36"/>
  <c r="E31" i="36"/>
  <c r="E26" i="36"/>
  <c r="E54" i="36"/>
  <c r="E37" i="36"/>
  <c r="D35" i="36"/>
  <c r="E23" i="36"/>
  <c r="E10" i="36"/>
  <c r="E9" i="36"/>
  <c r="D63" i="36"/>
  <c r="D62" i="36"/>
  <c r="D61" i="36"/>
  <c r="D60" i="36"/>
  <c r="D59" i="36"/>
  <c r="D51" i="36"/>
  <c r="D41" i="36"/>
  <c r="E65" i="36"/>
  <c r="E34" i="36"/>
  <c r="E28" i="36"/>
  <c r="E25" i="36"/>
  <c r="E15" i="36"/>
  <c r="E13" i="36"/>
  <c r="E57" i="36"/>
  <c r="E50" i="36"/>
  <c r="E48" i="36"/>
  <c r="E47" i="36"/>
  <c r="E46" i="36"/>
  <c r="E40" i="36"/>
  <c r="E39" i="36"/>
  <c r="E29" i="36"/>
  <c r="E27" i="36"/>
  <c r="E12" i="36"/>
  <c r="E56" i="36"/>
  <c r="E49" i="36"/>
  <c r="E63" i="36"/>
  <c r="E62" i="36"/>
  <c r="E61" i="36"/>
  <c r="E60" i="36"/>
  <c r="E59" i="36"/>
  <c r="D34" i="36"/>
  <c r="D33" i="36"/>
  <c r="D32" i="36"/>
  <c r="D31" i="36"/>
  <c r="D30" i="36"/>
  <c r="D29" i="36"/>
  <c r="D28" i="36"/>
  <c r="D27" i="36"/>
  <c r="D26" i="36"/>
  <c r="D25" i="36"/>
  <c r="D15" i="36"/>
  <c r="D14" i="36"/>
  <c r="D13" i="36"/>
  <c r="D12" i="36"/>
  <c r="A58" i="13" l="1"/>
  <c r="A10" i="9" l="1"/>
  <c r="A11" i="9"/>
  <c r="A12" i="9"/>
  <c r="A13" i="9"/>
  <c r="A14" i="9"/>
  <c r="A15" i="9"/>
  <c r="A16" i="9"/>
  <c r="A17" i="9"/>
  <c r="A18" i="9"/>
  <c r="A19" i="9"/>
  <c r="A20" i="9"/>
  <c r="K21" i="8"/>
  <c r="A21" i="9"/>
  <c r="A22" i="9"/>
  <c r="A23" i="9"/>
  <c r="A24" i="9"/>
  <c r="A25" i="9"/>
  <c r="A26" i="9"/>
  <c r="A27" i="9"/>
  <c r="A30"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1" i="9"/>
  <c r="C9" i="9"/>
  <c r="D9" i="9"/>
  <c r="E9" i="9"/>
  <c r="F9" i="9"/>
  <c r="G9" i="9"/>
  <c r="B52" i="1" l="1"/>
  <c r="B20" i="1"/>
  <c r="B68" i="1"/>
  <c r="B60" i="1"/>
  <c r="B44" i="1"/>
  <c r="B36" i="1"/>
  <c r="B67" i="1"/>
  <c r="B62" i="1"/>
  <c r="B58" i="1"/>
  <c r="B51" i="1"/>
  <c r="B48" i="1"/>
  <c r="B45" i="1"/>
  <c r="B40" i="1"/>
  <c r="B35" i="1"/>
  <c r="B21" i="1"/>
  <c r="B16" i="1"/>
  <c r="B55" i="1"/>
  <c r="B47" i="1"/>
  <c r="B31" i="1"/>
  <c r="B15" i="1"/>
  <c r="B64" i="1"/>
  <c r="B59" i="1"/>
  <c r="B54" i="1"/>
  <c r="B50" i="1"/>
  <c r="B43" i="1"/>
  <c r="B38" i="1"/>
  <c r="B34" i="1"/>
  <c r="B29" i="1"/>
  <c r="B19" i="1"/>
  <c r="B14" i="1"/>
  <c r="B70" i="1"/>
  <c r="B66" i="1"/>
  <c r="B61" i="1"/>
  <c r="B56" i="1"/>
  <c r="B53" i="1"/>
  <c r="B46" i="1"/>
  <c r="B42" i="1"/>
  <c r="B37" i="1"/>
  <c r="B32" i="1"/>
  <c r="B18" i="1"/>
  <c r="B65" i="1"/>
  <c r="B57" i="1"/>
  <c r="B49" i="1"/>
  <c r="B41" i="1"/>
  <c r="B33" i="1"/>
  <c r="A10" i="6" l="1"/>
  <c r="A11" i="6" s="1"/>
  <c r="A13" i="6" s="1"/>
  <c r="A14" i="6" s="1"/>
  <c r="A15" i="6" s="1"/>
  <c r="A16" i="6" s="1"/>
  <c r="A17" i="6" s="1"/>
  <c r="A18" i="6" s="1"/>
  <c r="A19" i="6" s="1"/>
  <c r="A20" i="6" s="1"/>
  <c r="A21" i="6" s="1"/>
  <c r="A22" i="6" s="1"/>
  <c r="A23" i="6" s="1"/>
  <c r="A24" i="6" s="1"/>
  <c r="A25" i="6" s="1"/>
  <c r="C38" i="3"/>
  <c r="A10" i="15" l="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8" i="26"/>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9" i="26" s="1"/>
  <c r="A40" i="26" s="1"/>
  <c r="A41" i="26" s="1"/>
  <c r="A42" i="26" s="1"/>
  <c r="A43" i="26" s="1"/>
  <c r="A44" i="26" s="1"/>
  <c r="A10" i="16"/>
  <c r="A11" i="16" s="1"/>
  <c r="A12" i="16" s="1"/>
  <c r="A13" i="16" s="1"/>
  <c r="A14" i="16" s="1"/>
  <c r="A15" i="16" s="1"/>
  <c r="A16" i="16" s="1"/>
  <c r="A17" i="16" s="1"/>
  <c r="A18" i="16" s="1"/>
  <c r="A19" i="16" s="1"/>
  <c r="A20" i="16" s="1"/>
  <c r="A21" i="16" s="1"/>
  <c r="A22" i="16" s="1"/>
  <c r="A23" i="16" s="1"/>
  <c r="A11" i="5"/>
  <c r="A12" i="5" s="1"/>
  <c r="A13" i="5" s="1"/>
  <c r="A14" i="5" s="1"/>
  <c r="A15" i="5" s="1"/>
  <c r="A16" i="5" s="1"/>
  <c r="A17" i="5" s="1"/>
  <c r="A18" i="5" s="1"/>
  <c r="A13" i="7"/>
  <c r="A14" i="7" s="1"/>
  <c r="A15" i="7" s="1"/>
  <c r="A16" i="7" s="1"/>
  <c r="A17" i="7" s="1"/>
  <c r="A18" i="7" s="1"/>
  <c r="A19" i="7" s="1"/>
  <c r="A20" i="7" s="1"/>
  <c r="A21" i="7" s="1"/>
  <c r="A22" i="7" s="1"/>
  <c r="A23" i="7" s="1"/>
  <c r="A24" i="7" s="1"/>
  <c r="A25" i="7" s="1"/>
  <c r="A26" i="7" s="1"/>
  <c r="A27" i="7" s="1"/>
  <c r="A28" i="7" s="1"/>
  <c r="A29" i="7" s="1"/>
  <c r="A30" i="7" s="1"/>
  <c r="A31" i="7" s="1"/>
  <c r="A33" i="7" s="1"/>
  <c r="A34" i="7" s="1"/>
  <c r="A35" i="7" s="1"/>
  <c r="A36" i="7" s="1"/>
  <c r="A37" i="7" s="1"/>
  <c r="A38" i="7" s="1"/>
  <c r="A39" i="7" s="1"/>
  <c r="A40" i="7" s="1"/>
  <c r="A41" i="7" s="1"/>
  <c r="A42" i="7" s="1"/>
  <c r="A43" i="7" s="1"/>
  <c r="H24" i="15"/>
  <c r="H14" i="15"/>
  <c r="H36" i="15" s="1"/>
  <c r="A19" i="5" l="1"/>
  <c r="A20" i="5" s="1"/>
  <c r="A21" i="5" s="1"/>
  <c r="A36" i="15"/>
  <c r="A37" i="15" s="1"/>
  <c r="A38" i="15" s="1"/>
  <c r="A24" i="5"/>
  <c r="A25" i="5" s="1"/>
  <c r="A26" i="5" s="1"/>
  <c r="A28" i="5" s="1"/>
  <c r="A29" i="5" s="1"/>
  <c r="A30" i="5" s="1"/>
  <c r="A31" i="5" s="1"/>
  <c r="D22" i="4"/>
  <c r="I40" i="3" l="1"/>
  <c r="H40" i="3"/>
  <c r="F40" i="3"/>
  <c r="E40" i="3"/>
  <c r="C39" i="3" l="1"/>
  <c r="I28" i="3" l="1"/>
  <c r="H28" i="3"/>
  <c r="F28" i="3" l="1"/>
  <c r="E28" i="3"/>
  <c r="I27" i="3"/>
  <c r="H27" i="3"/>
  <c r="F27" i="3"/>
  <c r="E27" i="3"/>
  <c r="I26" i="3"/>
  <c r="H26" i="3"/>
  <c r="F26" i="3"/>
  <c r="E26" i="3"/>
  <c r="I25" i="3"/>
  <c r="H25" i="3"/>
  <c r="G27" i="3" l="1"/>
  <c r="J27" i="3"/>
  <c r="G28" i="3"/>
  <c r="J25" i="3"/>
  <c r="J26" i="3"/>
  <c r="G26" i="3"/>
  <c r="F25" i="3"/>
  <c r="E25" i="3"/>
  <c r="G25" i="3" l="1"/>
  <c r="I24" i="3"/>
  <c r="H24" i="3"/>
  <c r="F24" i="3"/>
  <c r="E24" i="3"/>
  <c r="J24" i="3" l="1"/>
  <c r="G24" i="3"/>
  <c r="I23" i="3"/>
  <c r="H23" i="3"/>
  <c r="F23" i="3"/>
  <c r="E23" i="3"/>
  <c r="I21" i="3"/>
  <c r="H21" i="3"/>
  <c r="J23" i="3" l="1"/>
  <c r="G23" i="3"/>
  <c r="F21" i="3"/>
  <c r="E21" i="3"/>
  <c r="G21" i="3" l="1"/>
  <c r="I19" i="3" l="1"/>
  <c r="H19" i="3"/>
  <c r="F19" i="3" l="1"/>
  <c r="E19" i="3"/>
  <c r="I18" i="3"/>
  <c r="G19" i="3" l="1"/>
  <c r="E18" i="3" l="1"/>
  <c r="I16" i="3" l="1"/>
  <c r="H16" i="3"/>
  <c r="F16" i="3" l="1"/>
  <c r="E16" i="3"/>
  <c r="G16" i="3" l="1"/>
  <c r="I15" i="3" l="1"/>
  <c r="H15" i="3"/>
  <c r="F15" i="3"/>
  <c r="E15" i="3"/>
  <c r="I14" i="3"/>
  <c r="F14" i="3"/>
  <c r="I13" i="3"/>
  <c r="H13" i="3"/>
  <c r="G15" i="3" l="1"/>
  <c r="J13" i="3"/>
  <c r="J15" i="3"/>
  <c r="F13" i="3"/>
  <c r="E13" i="3"/>
  <c r="B13" i="3"/>
  <c r="G13" i="3" l="1"/>
  <c r="I7" i="3" l="1"/>
  <c r="H7" i="3"/>
  <c r="F7" i="3"/>
  <c r="E7" i="3"/>
  <c r="I6" i="3"/>
  <c r="H6" i="3"/>
  <c r="A6" i="3" s="1"/>
  <c r="H5" i="3"/>
  <c r="H4" i="3"/>
  <c r="E47" i="14" l="1"/>
  <c r="E46" i="14"/>
  <c r="E34" i="14" l="1"/>
  <c r="E33" i="14"/>
  <c r="E32" i="14"/>
  <c r="E31" i="14" l="1"/>
  <c r="E29" i="14" l="1"/>
  <c r="G24" i="15" l="1"/>
  <c r="G14" i="15" l="1"/>
  <c r="G34" i="15" l="1"/>
  <c r="G15" i="15" s="1"/>
  <c r="G29" i="15"/>
  <c r="H29" i="15"/>
  <c r="G25" i="15" l="1"/>
  <c r="G38" i="15"/>
  <c r="G16" i="16"/>
  <c r="G31" i="16" s="1"/>
  <c r="G39" i="16" s="1"/>
  <c r="F37" i="4" l="1"/>
  <c r="E22" i="4"/>
  <c r="E13" i="5" l="1"/>
  <c r="E35" i="5" s="1"/>
  <c r="E40" i="5" s="1"/>
  <c r="F42" i="6"/>
  <c r="F41" i="6"/>
  <c r="F41" i="8" l="1"/>
  <c r="I25" i="8" l="1"/>
  <c r="H25" i="8"/>
  <c r="E25" i="8" l="1"/>
  <c r="I24" i="8"/>
  <c r="H24" i="8"/>
  <c r="E24" i="8"/>
  <c r="H21" i="8"/>
  <c r="E21" i="8" l="1"/>
  <c r="I16" i="8" l="1"/>
  <c r="H16" i="8" l="1"/>
  <c r="E16" i="8"/>
  <c r="I13" i="8" l="1"/>
  <c r="H13" i="8"/>
  <c r="E13" i="8"/>
  <c r="H12" i="8" l="1"/>
  <c r="E12" i="8"/>
  <c r="C21" i="25" l="1"/>
  <c r="D19" i="25"/>
  <c r="H38" i="15" l="1"/>
  <c r="D18" i="25"/>
  <c r="D17" i="25"/>
  <c r="D9" i="25" l="1"/>
  <c r="D8" i="25"/>
  <c r="A30" i="3"/>
  <c r="I28" i="24"/>
  <c r="H28" i="24"/>
  <c r="B28" i="24"/>
  <c r="B28" i="3" s="1"/>
  <c r="I27" i="24"/>
  <c r="H27" i="24"/>
  <c r="B27" i="24"/>
  <c r="B27" i="3" s="1"/>
  <c r="I26" i="24"/>
  <c r="H26" i="24"/>
  <c r="B26" i="24"/>
  <c r="B26" i="3" s="1"/>
  <c r="I25" i="24"/>
  <c r="H25" i="24"/>
  <c r="B25" i="24"/>
  <c r="B25" i="3" s="1"/>
  <c r="I24" i="24"/>
  <c r="H24" i="24"/>
  <c r="B24" i="24"/>
  <c r="B24" i="3" s="1"/>
  <c r="I23" i="24"/>
  <c r="A25" i="3" l="1"/>
  <c r="A26" i="3"/>
  <c r="A24" i="3"/>
  <c r="A27" i="3"/>
  <c r="E19" i="25"/>
  <c r="E17" i="25"/>
  <c r="E18" i="25"/>
  <c r="H23" i="24"/>
  <c r="B23" i="24"/>
  <c r="B23" i="3" s="1"/>
  <c r="A22" i="3"/>
  <c r="I21" i="24"/>
  <c r="H21" i="24"/>
  <c r="B21" i="24"/>
  <c r="B21" i="3" s="1"/>
  <c r="A20" i="3"/>
  <c r="A23" i="3" l="1"/>
  <c r="I19" i="24"/>
  <c r="H19" i="24"/>
  <c r="B19" i="24"/>
  <c r="B19" i="3" s="1"/>
  <c r="A18" i="3"/>
  <c r="A17" i="3"/>
  <c r="I21" i="8" l="1"/>
  <c r="A19" i="3"/>
  <c r="I16" i="24"/>
  <c r="H16" i="24"/>
  <c r="B16" i="24"/>
  <c r="A16" i="3"/>
  <c r="I15" i="24"/>
  <c r="H15" i="24"/>
  <c r="B15" i="24"/>
  <c r="B15" i="3" s="1"/>
  <c r="I13" i="24"/>
  <c r="H13" i="24"/>
  <c r="A13" i="3"/>
  <c r="A12" i="3"/>
  <c r="A11" i="3"/>
  <c r="A10" i="3"/>
  <c r="F8" i="3"/>
  <c r="I8" i="3"/>
  <c r="H8" i="3"/>
  <c r="E8" i="3"/>
  <c r="I5" i="3"/>
  <c r="I4" i="3"/>
  <c r="A4" i="3"/>
  <c r="B28" i="23"/>
  <c r="B27" i="23"/>
  <c r="B26" i="23"/>
  <c r="L27" i="3" s="1"/>
  <c r="B25" i="23"/>
  <c r="B24" i="23"/>
  <c r="L25" i="3" s="1"/>
  <c r="B23" i="23"/>
  <c r="L24" i="3" s="1"/>
  <c r="B21" i="23"/>
  <c r="B20" i="23"/>
  <c r="L20" i="3" l="1"/>
  <c r="L21" i="8"/>
  <c r="L26" i="3"/>
  <c r="L15" i="8"/>
  <c r="B16" i="3"/>
  <c r="J13" i="8"/>
  <c r="A15" i="3"/>
  <c r="B19" i="23"/>
  <c r="B18" i="23"/>
  <c r="B16" i="23"/>
  <c r="B15" i="23"/>
  <c r="L15" i="3" s="1"/>
  <c r="L19" i="3" l="1"/>
  <c r="L24" i="8"/>
  <c r="L16" i="3"/>
  <c r="L13" i="8"/>
  <c r="L18" i="3"/>
  <c r="L16" i="8"/>
  <c r="A14" i="3"/>
  <c r="C40" i="3" l="1"/>
  <c r="C32" i="3" l="1"/>
  <c r="K32" i="3" s="1"/>
  <c r="D32" i="3" s="1"/>
  <c r="G65" i="32" l="1"/>
  <c r="F65" i="32"/>
  <c r="E65" i="32"/>
  <c r="H64" i="32"/>
  <c r="G64" i="32"/>
  <c r="F64" i="32"/>
  <c r="E64" i="32"/>
  <c r="D64" i="32" l="1"/>
  <c r="C64" i="32"/>
  <c r="B64" i="32"/>
  <c r="H63" i="32"/>
  <c r="G63" i="32"/>
  <c r="F63" i="32"/>
  <c r="E63" i="32"/>
  <c r="D63" i="32" l="1"/>
  <c r="C63" i="32"/>
  <c r="G62" i="32" l="1"/>
  <c r="F62" i="32"/>
  <c r="E62" i="32"/>
  <c r="C62" i="32"/>
  <c r="H61" i="32"/>
  <c r="G61" i="32"/>
  <c r="F61" i="32"/>
  <c r="E61" i="32"/>
  <c r="C61" i="32"/>
  <c r="B61" i="32"/>
  <c r="H60" i="32"/>
  <c r="G60" i="32"/>
  <c r="F60" i="32"/>
  <c r="E60" i="32"/>
  <c r="C60" i="32"/>
  <c r="B60" i="32"/>
  <c r="H59" i="32"/>
  <c r="G59" i="32"/>
  <c r="F59" i="32"/>
  <c r="E59" i="32"/>
  <c r="C59" i="32"/>
  <c r="B59" i="32"/>
  <c r="H58" i="32"/>
  <c r="G58" i="32"/>
  <c r="F58" i="32"/>
  <c r="E58" i="32"/>
  <c r="C58" i="32"/>
  <c r="B58" i="32"/>
  <c r="H57" i="32"/>
  <c r="G57" i="32"/>
  <c r="F57" i="32"/>
  <c r="E57" i="32"/>
  <c r="D61" i="32" l="1"/>
  <c r="D60" i="32"/>
  <c r="D58" i="32"/>
  <c r="D59" i="32"/>
  <c r="D57" i="32"/>
  <c r="C57" i="32"/>
  <c r="B57" i="32"/>
  <c r="H56" i="32"/>
  <c r="G56" i="32"/>
  <c r="F56" i="32"/>
  <c r="E56" i="32"/>
  <c r="C56" i="32"/>
  <c r="B56" i="32"/>
  <c r="H55" i="32"/>
  <c r="G55" i="32"/>
  <c r="F55" i="32"/>
  <c r="E55" i="32"/>
  <c r="C55" i="32"/>
  <c r="B55" i="32"/>
  <c r="H54" i="32"/>
  <c r="G54" i="32"/>
  <c r="F54" i="32"/>
  <c r="E54" i="32"/>
  <c r="C54" i="32"/>
  <c r="B54" i="32"/>
  <c r="H53" i="32"/>
  <c r="G53" i="32"/>
  <c r="F53" i="32"/>
  <c r="E53" i="32"/>
  <c r="C53" i="32"/>
  <c r="B53" i="32"/>
  <c r="H52" i="32"/>
  <c r="G52" i="32"/>
  <c r="F52" i="32"/>
  <c r="E52" i="32"/>
  <c r="C52" i="32"/>
  <c r="B52" i="32"/>
  <c r="H51" i="32"/>
  <c r="G51" i="32"/>
  <c r="F51" i="32"/>
  <c r="E51" i="32"/>
  <c r="C51" i="32"/>
  <c r="B51" i="32"/>
  <c r="H50" i="32"/>
  <c r="G50" i="32"/>
  <c r="F50" i="32"/>
  <c r="E50" i="32"/>
  <c r="C50" i="32"/>
  <c r="B50" i="32"/>
  <c r="H49" i="32"/>
  <c r="G49" i="32"/>
  <c r="F49" i="32"/>
  <c r="E49" i="32"/>
  <c r="C49" i="32"/>
  <c r="B49" i="32"/>
  <c r="H48" i="32"/>
  <c r="G48" i="32"/>
  <c r="F48" i="32"/>
  <c r="E48" i="32"/>
  <c r="C48" i="32"/>
  <c r="B48" i="32"/>
  <c r="H47" i="32"/>
  <c r="F47" i="32"/>
  <c r="E47" i="32"/>
  <c r="C47" i="32"/>
  <c r="H46" i="32"/>
  <c r="G46" i="32"/>
  <c r="F46" i="32"/>
  <c r="D49" i="32" l="1"/>
  <c r="D53" i="32"/>
  <c r="D50" i="32"/>
  <c r="D51" i="32"/>
  <c r="D52" i="32"/>
  <c r="D48" i="32"/>
  <c r="D55" i="32"/>
  <c r="D54" i="32"/>
  <c r="D56" i="32"/>
  <c r="E46" i="32"/>
  <c r="D46" i="32"/>
  <c r="C46" i="32"/>
  <c r="B46" i="32"/>
  <c r="H45" i="32"/>
  <c r="G45" i="32"/>
  <c r="F45" i="32"/>
  <c r="E45" i="32"/>
  <c r="C45" i="32"/>
  <c r="B45" i="32"/>
  <c r="H44" i="32"/>
  <c r="G44" i="32"/>
  <c r="F44" i="32"/>
  <c r="E44" i="32"/>
  <c r="C44" i="32"/>
  <c r="B44" i="32"/>
  <c r="H43" i="32"/>
  <c r="G43" i="32"/>
  <c r="F43" i="32"/>
  <c r="E43" i="32"/>
  <c r="C43" i="32"/>
  <c r="B43" i="32"/>
  <c r="H42" i="32"/>
  <c r="G42" i="32"/>
  <c r="F42" i="32"/>
  <c r="E42" i="32"/>
  <c r="C42" i="32"/>
  <c r="B42" i="32"/>
  <c r="H41" i="32"/>
  <c r="G41" i="32"/>
  <c r="F41" i="32"/>
  <c r="E41" i="32"/>
  <c r="C41" i="32"/>
  <c r="B41" i="32"/>
  <c r="H40" i="32"/>
  <c r="G40" i="32"/>
  <c r="E40" i="32"/>
  <c r="H39" i="32"/>
  <c r="G39" i="32"/>
  <c r="F39" i="32"/>
  <c r="E39" i="32"/>
  <c r="C39" i="32"/>
  <c r="D44" i="32" l="1"/>
  <c r="D45" i="32"/>
  <c r="D41" i="32"/>
  <c r="D39" i="32"/>
  <c r="D42" i="32"/>
  <c r="D43" i="32"/>
  <c r="D40" i="32"/>
  <c r="B39" i="32"/>
  <c r="H38" i="32"/>
  <c r="G38" i="32"/>
  <c r="F38" i="32"/>
  <c r="E38" i="32"/>
  <c r="C38" i="32"/>
  <c r="B38" i="32"/>
  <c r="H37" i="32"/>
  <c r="G37" i="32"/>
  <c r="F37" i="32"/>
  <c r="E37" i="32"/>
  <c r="C37" i="32"/>
  <c r="B37" i="32"/>
  <c r="H36" i="32"/>
  <c r="G36" i="32"/>
  <c r="F36" i="32"/>
  <c r="E36" i="32"/>
  <c r="C36" i="32"/>
  <c r="B36" i="32"/>
  <c r="H35" i="32"/>
  <c r="G35" i="32"/>
  <c r="F35" i="32"/>
  <c r="E35" i="32"/>
  <c r="C35" i="32"/>
  <c r="B35" i="32"/>
  <c r="H34" i="32"/>
  <c r="G34" i="32"/>
  <c r="F34" i="32"/>
  <c r="E34" i="32"/>
  <c r="C34" i="32"/>
  <c r="B34" i="32"/>
  <c r="H33" i="32"/>
  <c r="G33" i="32"/>
  <c r="F33" i="32"/>
  <c r="E33" i="32"/>
  <c r="C33" i="32"/>
  <c r="B33" i="32"/>
  <c r="H32" i="32"/>
  <c r="G32" i="32"/>
  <c r="F32" i="32"/>
  <c r="E32" i="32"/>
  <c r="C32" i="32"/>
  <c r="B32" i="32"/>
  <c r="H31" i="32"/>
  <c r="G31" i="32"/>
  <c r="F31" i="32"/>
  <c r="E31" i="32"/>
  <c r="C31" i="32"/>
  <c r="B31" i="32"/>
  <c r="H30" i="32"/>
  <c r="G30" i="32"/>
  <c r="F30" i="32"/>
  <c r="E30" i="32"/>
  <c r="C30" i="32"/>
  <c r="B30" i="32"/>
  <c r="H29" i="32"/>
  <c r="G29" i="32"/>
  <c r="F29" i="32"/>
  <c r="E29" i="32"/>
  <c r="C29" i="32"/>
  <c r="B29" i="32"/>
  <c r="H28" i="32"/>
  <c r="G28" i="32"/>
  <c r="F28" i="32"/>
  <c r="E28" i="32"/>
  <c r="D33" i="32" l="1"/>
  <c r="D34" i="32"/>
  <c r="D35" i="32"/>
  <c r="D29" i="32"/>
  <c r="D36" i="32"/>
  <c r="D31" i="32"/>
  <c r="D37" i="32"/>
  <c r="D32" i="32"/>
  <c r="D30" i="32"/>
  <c r="D38" i="32"/>
  <c r="D28" i="32"/>
  <c r="C28" i="32"/>
  <c r="B28" i="32"/>
  <c r="E27" i="32"/>
  <c r="H26" i="32"/>
  <c r="G26" i="32"/>
  <c r="F26" i="32"/>
  <c r="E26" i="32"/>
  <c r="C26" i="32"/>
  <c r="B26" i="32"/>
  <c r="A26" i="32"/>
  <c r="E25" i="32"/>
  <c r="E24" i="32"/>
  <c r="A24" i="32"/>
  <c r="D26" i="32" l="1"/>
  <c r="E23" i="32"/>
  <c r="A23" i="32"/>
  <c r="E22" i="32"/>
  <c r="A22" i="32"/>
  <c r="E21" i="32" l="1"/>
  <c r="A21" i="32" l="1"/>
  <c r="E20" i="32" l="1"/>
  <c r="A20" i="32"/>
  <c r="E19" i="32" l="1"/>
  <c r="A19" i="32" l="1"/>
  <c r="H18" i="32"/>
  <c r="G18" i="32"/>
  <c r="F18" i="32"/>
  <c r="E18" i="32"/>
  <c r="C18" i="32"/>
  <c r="B18" i="32"/>
  <c r="D18" i="32" l="1"/>
  <c r="H17" i="32"/>
  <c r="G17" i="32"/>
  <c r="F17" i="32"/>
  <c r="E17" i="32"/>
  <c r="C17" i="32"/>
  <c r="B17" i="32"/>
  <c r="A17" i="32"/>
  <c r="H16" i="32"/>
  <c r="G16" i="32"/>
  <c r="F16" i="32"/>
  <c r="E16" i="32"/>
  <c r="C16" i="32"/>
  <c r="B16" i="32"/>
  <c r="A16" i="32"/>
  <c r="H15" i="32"/>
  <c r="G15" i="32"/>
  <c r="F15" i="32"/>
  <c r="E15" i="32"/>
  <c r="D16" i="32" l="1"/>
  <c r="D17" i="32"/>
  <c r="D15" i="32"/>
  <c r="C15" i="32"/>
  <c r="B15" i="32"/>
  <c r="A15" i="32"/>
  <c r="E14" i="32"/>
  <c r="A14" i="32" l="1"/>
  <c r="H13" i="32"/>
  <c r="G13" i="32"/>
  <c r="F13" i="32"/>
  <c r="E13" i="32"/>
  <c r="C13" i="32"/>
  <c r="B13" i="32"/>
  <c r="A13" i="32"/>
  <c r="H12" i="32"/>
  <c r="G12" i="32"/>
  <c r="F12" i="32"/>
  <c r="E12" i="32"/>
  <c r="D13" i="32" l="1"/>
  <c r="D12" i="32"/>
  <c r="C12" i="32"/>
  <c r="B12" i="32"/>
  <c r="A12" i="32"/>
  <c r="H11" i="32"/>
  <c r="G11" i="32"/>
  <c r="F11" i="32"/>
  <c r="E11" i="32"/>
  <c r="C11" i="32"/>
  <c r="B11" i="32"/>
  <c r="A11" i="32"/>
  <c r="E10" i="32"/>
  <c r="D11" i="32" l="1"/>
  <c r="A10" i="32"/>
  <c r="E9" i="32"/>
  <c r="A9" i="32" l="1"/>
  <c r="E8" i="32" l="1"/>
  <c r="A8" i="32" l="1"/>
  <c r="E7" i="32" l="1"/>
  <c r="A7" i="32" l="1"/>
  <c r="L70" i="11"/>
  <c r="L69" i="11"/>
  <c r="L68" i="11"/>
  <c r="L67" i="11"/>
  <c r="L66" i="11"/>
  <c r="L65" i="11"/>
  <c r="L64" i="11"/>
  <c r="L63" i="11"/>
  <c r="L62" i="11"/>
  <c r="L61" i="11"/>
  <c r="L60" i="11"/>
  <c r="L59" i="11"/>
  <c r="L58" i="11"/>
  <c r="L57" i="11"/>
  <c r="L56" i="11"/>
  <c r="L55" i="11"/>
  <c r="L54" i="11"/>
  <c r="L53" i="11"/>
  <c r="L52" i="11"/>
  <c r="L51" i="11"/>
  <c r="L49" i="11" l="1"/>
  <c r="L48" i="11"/>
  <c r="L47" i="11"/>
  <c r="L46" i="11"/>
  <c r="L45" i="11"/>
  <c r="L44" i="11"/>
  <c r="L43" i="11" l="1"/>
  <c r="L42" i="11"/>
  <c r="K42" i="11"/>
  <c r="L41" i="11"/>
  <c r="K41" i="11"/>
  <c r="L40" i="11"/>
  <c r="K40" i="11"/>
  <c r="L39" i="11"/>
  <c r="K39" i="11"/>
  <c r="L38" i="11"/>
  <c r="K38" i="11"/>
  <c r="L37" i="11"/>
  <c r="K37" i="11"/>
  <c r="L36" i="11"/>
  <c r="K36" i="11"/>
  <c r="L35" i="11"/>
  <c r="K35" i="11"/>
  <c r="L34" i="11"/>
  <c r="K34" i="11"/>
  <c r="L33" i="11"/>
  <c r="K33" i="11"/>
  <c r="L32" i="11"/>
  <c r="K32" i="11"/>
  <c r="L31" i="11"/>
  <c r="K31" i="11"/>
  <c r="L29" i="11"/>
  <c r="K29" i="11" l="1"/>
  <c r="L21" i="11"/>
  <c r="K21" i="11"/>
  <c r="L20" i="11"/>
  <c r="K20" i="11"/>
  <c r="L19" i="11"/>
  <c r="K19" i="11"/>
  <c r="L18" i="11"/>
  <c r="K18" i="11"/>
  <c r="L16" i="11"/>
  <c r="K16" i="11"/>
  <c r="L15" i="11"/>
  <c r="K15" i="11"/>
  <c r="L14" i="11" l="1"/>
  <c r="K14" i="11"/>
  <c r="A5" i="32" l="1"/>
  <c r="F69" i="31" l="1"/>
  <c r="E69" i="31" l="1"/>
  <c r="D69" i="31" l="1"/>
  <c r="C69" i="31" l="1"/>
  <c r="F68" i="31"/>
  <c r="E68" i="31" l="1"/>
  <c r="D68" i="31"/>
  <c r="C68" i="31"/>
  <c r="A68" i="31"/>
  <c r="F67" i="31"/>
  <c r="E67" i="31"/>
  <c r="D67" i="31"/>
  <c r="C67" i="31"/>
  <c r="A67" i="31"/>
  <c r="F66" i="31"/>
  <c r="E66" i="31"/>
  <c r="D66" i="31"/>
  <c r="C66" i="31"/>
  <c r="A66" i="31"/>
  <c r="F65" i="31"/>
  <c r="E65" i="31"/>
  <c r="D65" i="31"/>
  <c r="C65" i="31"/>
  <c r="A65" i="31"/>
  <c r="F64" i="31"/>
  <c r="E64" i="31"/>
  <c r="D64" i="31"/>
  <c r="C64" i="31"/>
  <c r="A64" i="31"/>
  <c r="F63" i="31"/>
  <c r="E63" i="31"/>
  <c r="D63" i="31"/>
  <c r="C63" i="31"/>
  <c r="A63" i="31"/>
  <c r="F62" i="31"/>
  <c r="E62" i="31"/>
  <c r="D62" i="31"/>
  <c r="C62" i="31"/>
  <c r="A62" i="31"/>
  <c r="F61" i="31"/>
  <c r="E61" i="31"/>
  <c r="D61" i="31"/>
  <c r="C61" i="31"/>
  <c r="A61" i="31"/>
  <c r="F60" i="31"/>
  <c r="E60" i="31"/>
  <c r="D60" i="31"/>
  <c r="C60" i="31"/>
  <c r="A60" i="31"/>
  <c r="F59" i="31"/>
  <c r="E59" i="31"/>
  <c r="D59" i="31"/>
  <c r="C59" i="31"/>
  <c r="A59" i="31"/>
  <c r="F58" i="31"/>
  <c r="E58" i="31"/>
  <c r="D58" i="31"/>
  <c r="C58" i="31"/>
  <c r="A58" i="31"/>
  <c r="F57" i="31"/>
  <c r="E57" i="31"/>
  <c r="D57" i="31"/>
  <c r="C57" i="31"/>
  <c r="A57" i="31"/>
  <c r="F56" i="31"/>
  <c r="E56" i="31"/>
  <c r="D56" i="31"/>
  <c r="C56" i="31"/>
  <c r="A56" i="31"/>
  <c r="F55" i="31"/>
  <c r="E55" i="31"/>
  <c r="D55" i="31"/>
  <c r="C55" i="31"/>
  <c r="A55" i="31"/>
  <c r="F54" i="31"/>
  <c r="E54" i="31"/>
  <c r="D54" i="31"/>
  <c r="C54" i="31"/>
  <c r="A54" i="31"/>
  <c r="F53" i="31"/>
  <c r="E53" i="31"/>
  <c r="D53" i="31"/>
  <c r="C53" i="31"/>
  <c r="A53" i="31"/>
  <c r="F52" i="31"/>
  <c r="E52" i="31"/>
  <c r="D52" i="31"/>
  <c r="C52" i="31"/>
  <c r="A52" i="31"/>
  <c r="F51" i="31"/>
  <c r="E51" i="31"/>
  <c r="D51" i="31"/>
  <c r="C51" i="31"/>
  <c r="A51" i="31"/>
  <c r="F50" i="31"/>
  <c r="E50" i="31"/>
  <c r="D50" i="31"/>
  <c r="C50" i="31"/>
  <c r="A50" i="31"/>
  <c r="F49" i="31"/>
  <c r="E49" i="31"/>
  <c r="D49" i="31"/>
  <c r="C49" i="31"/>
  <c r="A49" i="31" l="1"/>
  <c r="F48" i="31"/>
  <c r="E48" i="31"/>
  <c r="D48" i="31"/>
  <c r="C48" i="31"/>
  <c r="A48" i="31" l="1"/>
  <c r="F47" i="31"/>
  <c r="E47" i="31"/>
  <c r="D47" i="31"/>
  <c r="C47" i="31"/>
  <c r="A47" i="31"/>
  <c r="F46" i="31"/>
  <c r="E46" i="31"/>
  <c r="D46" i="31"/>
  <c r="C46" i="31"/>
  <c r="A46" i="31"/>
  <c r="F45" i="31"/>
  <c r="E45" i="31"/>
  <c r="D45" i="31"/>
  <c r="C45" i="31"/>
  <c r="A45" i="31"/>
  <c r="F44" i="31"/>
  <c r="E44" i="31"/>
  <c r="D44" i="31"/>
  <c r="C44" i="31"/>
  <c r="A44" i="31"/>
  <c r="F43" i="31" l="1"/>
  <c r="E43" i="31"/>
  <c r="C43" i="31"/>
  <c r="A43" i="31" l="1"/>
  <c r="F42" i="31"/>
  <c r="E42" i="31"/>
  <c r="D42" i="31"/>
  <c r="C42" i="31"/>
  <c r="A42" i="31" l="1"/>
  <c r="A41" i="31" l="1"/>
  <c r="F40" i="31"/>
  <c r="E40" i="31"/>
  <c r="D40" i="31"/>
  <c r="C40" i="31"/>
  <c r="A40" i="31"/>
  <c r="F39" i="31"/>
  <c r="E39" i="31"/>
  <c r="D39" i="31"/>
  <c r="C39" i="31"/>
  <c r="A39" i="31" l="1"/>
  <c r="F38" i="31"/>
  <c r="E38" i="31"/>
  <c r="D38" i="31"/>
  <c r="C38" i="31"/>
  <c r="A38" i="31"/>
  <c r="F37" i="31"/>
  <c r="E37" i="31"/>
  <c r="D37" i="31"/>
  <c r="C37" i="31"/>
  <c r="A37" i="31"/>
  <c r="F36" i="31"/>
  <c r="E36" i="31"/>
  <c r="D36" i="31"/>
  <c r="C36" i="31"/>
  <c r="A36" i="31"/>
  <c r="F35" i="31"/>
  <c r="E35" i="31"/>
  <c r="D35" i="31"/>
  <c r="C35" i="31"/>
  <c r="A35" i="31"/>
  <c r="F34" i="31"/>
  <c r="E34" i="31"/>
  <c r="D34" i="31"/>
  <c r="C34" i="31"/>
  <c r="A34" i="31"/>
  <c r="F33" i="31"/>
  <c r="E33" i="31"/>
  <c r="D33" i="31"/>
  <c r="C33" i="31"/>
  <c r="A33" i="31"/>
  <c r="F32" i="31"/>
  <c r="E32" i="31"/>
  <c r="D32" i="31"/>
  <c r="C32" i="31"/>
  <c r="A32" i="31"/>
  <c r="F31" i="31"/>
  <c r="E31" i="31"/>
  <c r="D31" i="31"/>
  <c r="C31" i="31"/>
  <c r="A31" i="31"/>
  <c r="A30" i="31" l="1"/>
  <c r="F29" i="31" l="1"/>
  <c r="E29" i="31"/>
  <c r="D29" i="31"/>
  <c r="C29" i="31"/>
  <c r="A29" i="31"/>
  <c r="E28" i="31" l="1"/>
  <c r="A28" i="31" l="1"/>
  <c r="E27" i="31"/>
  <c r="A27" i="31"/>
  <c r="E26" i="31"/>
  <c r="A26" i="31"/>
  <c r="E25" i="31"/>
  <c r="A25" i="31"/>
  <c r="E24" i="31"/>
  <c r="A24" i="31"/>
  <c r="E23" i="31" l="1"/>
  <c r="A23" i="31" l="1"/>
  <c r="A22" i="31" l="1"/>
  <c r="F21" i="31"/>
  <c r="E21" i="31"/>
  <c r="D21" i="31"/>
  <c r="C21" i="31"/>
  <c r="A21" i="31"/>
  <c r="F20" i="31" l="1"/>
  <c r="E20" i="31"/>
  <c r="D20" i="31"/>
  <c r="C20" i="31" l="1"/>
  <c r="A20" i="31" l="1"/>
  <c r="F19" i="31"/>
  <c r="E19" i="31"/>
  <c r="D19" i="31"/>
  <c r="C19" i="31"/>
  <c r="A19" i="31"/>
  <c r="F18" i="31"/>
  <c r="E18" i="31"/>
  <c r="D18" i="31"/>
  <c r="C18" i="31" l="1"/>
  <c r="A18" i="31" l="1"/>
  <c r="E17" i="31"/>
  <c r="A17" i="31" l="1"/>
  <c r="F16" i="31"/>
  <c r="E16" i="31"/>
  <c r="D16" i="31"/>
  <c r="C16" i="31"/>
  <c r="A16" i="31"/>
  <c r="F15" i="31"/>
  <c r="E15" i="31" l="1"/>
  <c r="D15" i="31"/>
  <c r="C15" i="31"/>
  <c r="A15" i="31"/>
  <c r="F14" i="31"/>
  <c r="E14" i="31"/>
  <c r="D14" i="31"/>
  <c r="C14" i="31"/>
  <c r="A14" i="31"/>
  <c r="A13" i="31" l="1"/>
  <c r="A12" i="31" l="1"/>
  <c r="A11" i="31" l="1"/>
  <c r="A10" i="31" l="1"/>
  <c r="D6" i="31"/>
  <c r="C6" i="31"/>
  <c r="F5" i="31" l="1"/>
  <c r="D5" i="31"/>
  <c r="C5" i="31"/>
  <c r="F4" i="31"/>
  <c r="D4" i="31"/>
  <c r="C4" i="31"/>
  <c r="J70" i="12"/>
  <c r="B70" i="12"/>
  <c r="J69" i="12"/>
  <c r="B69" i="12"/>
  <c r="J68" i="12"/>
  <c r="B68" i="12"/>
  <c r="B68" i="31" s="1"/>
  <c r="J67" i="12"/>
  <c r="B67" i="12"/>
  <c r="J66" i="12"/>
  <c r="B66" i="12"/>
  <c r="B66" i="31" s="1"/>
  <c r="B69" i="31" l="1"/>
  <c r="J65" i="12"/>
  <c r="B65" i="12"/>
  <c r="B65" i="31" s="1"/>
  <c r="J64" i="12"/>
  <c r="B64" i="12"/>
  <c r="B64" i="31" s="1"/>
  <c r="J63" i="12"/>
  <c r="B63" i="12"/>
  <c r="B63" i="31" s="1"/>
  <c r="J62" i="12"/>
  <c r="B62" i="12"/>
  <c r="B62" i="31" s="1"/>
  <c r="J61" i="12"/>
  <c r="B61" i="12"/>
  <c r="B61" i="31" s="1"/>
  <c r="J60" i="12"/>
  <c r="B60" i="12"/>
  <c r="B60" i="31" s="1"/>
  <c r="J59" i="12"/>
  <c r="B59" i="12"/>
  <c r="B59" i="31" s="1"/>
  <c r="J58" i="12"/>
  <c r="B58" i="12"/>
  <c r="B58" i="31" s="1"/>
  <c r="J57" i="12"/>
  <c r="B57" i="12"/>
  <c r="B57" i="31" s="1"/>
  <c r="J56" i="12"/>
  <c r="B56" i="12"/>
  <c r="B56" i="31" s="1"/>
  <c r="J55" i="12"/>
  <c r="B55" i="12"/>
  <c r="B55" i="31" s="1"/>
  <c r="J54" i="12"/>
  <c r="B54" i="12"/>
  <c r="B54" i="31" s="1"/>
  <c r="J53" i="12"/>
  <c r="B53" i="12"/>
  <c r="B53" i="31" s="1"/>
  <c r="J52" i="12"/>
  <c r="B52" i="12"/>
  <c r="B52" i="31" s="1"/>
  <c r="J51" i="12"/>
  <c r="B51" i="12"/>
  <c r="B51" i="31" s="1"/>
  <c r="J50" i="12"/>
  <c r="B50" i="12"/>
  <c r="B50" i="31" s="1"/>
  <c r="J49" i="12"/>
  <c r="B49" i="12"/>
  <c r="B49" i="31" s="1"/>
  <c r="J48" i="12"/>
  <c r="B48" i="12"/>
  <c r="B48" i="31" s="1"/>
  <c r="J47" i="12"/>
  <c r="B47" i="12"/>
  <c r="B47" i="31" s="1"/>
  <c r="J46" i="12"/>
  <c r="B46" i="12"/>
  <c r="B46" i="31" s="1"/>
  <c r="J45" i="12"/>
  <c r="B45" i="12"/>
  <c r="B45" i="31" s="1"/>
  <c r="J44" i="12"/>
  <c r="B44" i="12"/>
  <c r="B44" i="31" s="1"/>
  <c r="J43" i="12"/>
  <c r="B43" i="12"/>
  <c r="B43" i="31" s="1"/>
  <c r="J42" i="12"/>
  <c r="J41" i="12"/>
  <c r="B41" i="12"/>
  <c r="B41" i="31" s="1"/>
  <c r="J39" i="12" l="1"/>
  <c r="B39" i="12"/>
  <c r="B39" i="31" s="1"/>
  <c r="J38" i="12"/>
  <c r="B38" i="12"/>
  <c r="B38" i="31" s="1"/>
  <c r="J37" i="12"/>
  <c r="B37" i="12"/>
  <c r="B37" i="31" s="1"/>
  <c r="J36" i="12"/>
  <c r="B36" i="12"/>
  <c r="B36" i="31" s="1"/>
  <c r="J35" i="12"/>
  <c r="B35" i="12"/>
  <c r="B35" i="31" s="1"/>
  <c r="J34" i="12"/>
  <c r="B34" i="12"/>
  <c r="B34" i="31" s="1"/>
  <c r="J33" i="12"/>
  <c r="B33" i="12"/>
  <c r="B33" i="31" s="1"/>
  <c r="J32" i="12"/>
  <c r="B32" i="12"/>
  <c r="B32" i="31" s="1"/>
  <c r="J31" i="12"/>
  <c r="B31" i="12"/>
  <c r="B31" i="31" s="1"/>
  <c r="J29" i="12" l="1"/>
  <c r="B29" i="12"/>
  <c r="B29" i="31" s="1"/>
  <c r="J28" i="12"/>
  <c r="J27" i="12"/>
  <c r="J26" i="12"/>
  <c r="J25" i="12"/>
  <c r="J24" i="12"/>
  <c r="J23" i="12"/>
  <c r="J21" i="12" l="1"/>
  <c r="B21" i="12"/>
  <c r="B21" i="31" s="1"/>
  <c r="J20" i="12"/>
  <c r="B20" i="12"/>
  <c r="J19" i="12"/>
  <c r="B19" i="12"/>
  <c r="J18" i="12"/>
  <c r="B18" i="12"/>
  <c r="J17" i="12"/>
  <c r="J16" i="12"/>
  <c r="B16" i="12"/>
  <c r="J15" i="12"/>
  <c r="B15" i="12"/>
  <c r="J14" i="12"/>
  <c r="B14" i="12"/>
  <c r="G13" i="8" l="1"/>
  <c r="B16" i="31"/>
  <c r="G24" i="8"/>
  <c r="B19" i="31"/>
  <c r="G12" i="8"/>
  <c r="B14" i="31"/>
  <c r="G21" i="8"/>
  <c r="B20" i="31"/>
  <c r="G25" i="8"/>
  <c r="B15" i="31"/>
  <c r="G16" i="8"/>
  <c r="B18" i="31"/>
  <c r="A7" i="31" l="1"/>
  <c r="C62" i="36" l="1"/>
  <c r="C56" i="36"/>
  <c r="C59" i="36"/>
  <c r="C60" i="36"/>
  <c r="C61" i="36"/>
  <c r="C48" i="36" l="1"/>
  <c r="C31" i="36" l="1"/>
  <c r="C23" i="36"/>
  <c r="C25" i="36"/>
  <c r="C26" i="36"/>
  <c r="C39" i="36"/>
  <c r="C28" i="36"/>
  <c r="C15" i="36"/>
  <c r="C43" i="36"/>
  <c r="C37" i="36"/>
  <c r="C27" i="36"/>
  <c r="C32" i="36"/>
  <c r="C34" i="36"/>
  <c r="C14" i="36" l="1"/>
  <c r="C12" i="36" l="1"/>
  <c r="C13" i="36"/>
  <c r="C9" i="36"/>
  <c r="C10" i="36"/>
  <c r="AC67" i="30" l="1"/>
  <c r="AB67" i="30"/>
  <c r="AA67" i="30"/>
  <c r="Z67" i="30"/>
  <c r="Y67" i="30"/>
  <c r="X67" i="30"/>
  <c r="W67" i="30"/>
  <c r="V67" i="30"/>
  <c r="U67" i="30"/>
  <c r="T67" i="30"/>
  <c r="R67" i="30"/>
  <c r="AC66" i="30" l="1"/>
  <c r="AB66" i="30"/>
  <c r="AA66" i="30"/>
  <c r="Z66" i="30"/>
  <c r="Y66" i="30"/>
  <c r="X66" i="30"/>
  <c r="W66" i="30"/>
  <c r="V66" i="30"/>
  <c r="T66" i="30"/>
  <c r="P66" i="30"/>
  <c r="N66" i="30"/>
  <c r="M66" i="30"/>
  <c r="L66" i="30"/>
  <c r="K66" i="30"/>
  <c r="I66" i="30"/>
  <c r="H66" i="30"/>
  <c r="G66" i="30"/>
  <c r="F66" i="30"/>
  <c r="AC65" i="30" l="1"/>
  <c r="AB65" i="30"/>
  <c r="AA65" i="30"/>
  <c r="Z65" i="30"/>
  <c r="Y65" i="30"/>
  <c r="X65" i="30"/>
  <c r="W65" i="30"/>
  <c r="V65" i="30"/>
  <c r="U65" i="30"/>
  <c r="T65" i="30"/>
  <c r="S65" i="30"/>
  <c r="R65" i="30"/>
  <c r="Q65" i="30"/>
  <c r="P65" i="30"/>
  <c r="O65" i="30"/>
  <c r="N65" i="30"/>
  <c r="M65" i="30"/>
  <c r="L65" i="30"/>
  <c r="K65" i="30"/>
  <c r="J65" i="30"/>
  <c r="I65" i="30"/>
  <c r="H65" i="30"/>
  <c r="G65" i="30"/>
  <c r="F65" i="30"/>
  <c r="B65" i="30"/>
  <c r="AC64" i="30"/>
  <c r="AB64" i="30"/>
  <c r="AA64" i="30"/>
  <c r="Z64" i="30"/>
  <c r="Y64" i="30"/>
  <c r="X64" i="30"/>
  <c r="W64" i="30"/>
  <c r="V64" i="30"/>
  <c r="U64" i="30"/>
  <c r="T64" i="30"/>
  <c r="S64" i="30"/>
  <c r="R64" i="30"/>
  <c r="Q64" i="30"/>
  <c r="P64" i="30"/>
  <c r="O64" i="30"/>
  <c r="N64" i="30"/>
  <c r="M64" i="30"/>
  <c r="L64" i="30"/>
  <c r="K64" i="30"/>
  <c r="J64" i="30"/>
  <c r="I64" i="30"/>
  <c r="H64" i="30"/>
  <c r="G64" i="30"/>
  <c r="F64" i="30"/>
  <c r="D65" i="30" l="1"/>
  <c r="E65" i="30"/>
  <c r="C65" i="30"/>
  <c r="E64" i="30"/>
  <c r="D64" i="30"/>
  <c r="C64" i="30"/>
  <c r="B64" i="30"/>
  <c r="AC63" i="30"/>
  <c r="AB63" i="30"/>
  <c r="AA63" i="30"/>
  <c r="Z63" i="30"/>
  <c r="Y63" i="30"/>
  <c r="X63" i="30"/>
  <c r="W63" i="30"/>
  <c r="V63" i="30"/>
  <c r="U63" i="30"/>
  <c r="T63" i="30"/>
  <c r="S63" i="30"/>
  <c r="R63" i="30"/>
  <c r="Q63" i="30"/>
  <c r="P63" i="30"/>
  <c r="O63" i="30"/>
  <c r="N63" i="30"/>
  <c r="M63" i="30"/>
  <c r="L63" i="30"/>
  <c r="K63" i="30"/>
  <c r="J63" i="30"/>
  <c r="I63" i="30"/>
  <c r="H63" i="30"/>
  <c r="G63" i="30"/>
  <c r="F63" i="30"/>
  <c r="B63" i="30"/>
  <c r="AC62" i="30"/>
  <c r="AB62" i="30"/>
  <c r="AA62" i="30"/>
  <c r="Z62" i="30"/>
  <c r="Y62" i="30"/>
  <c r="X62" i="30"/>
  <c r="W62" i="30"/>
  <c r="V62" i="30"/>
  <c r="U62" i="30"/>
  <c r="T62" i="30"/>
  <c r="S62" i="30"/>
  <c r="R62" i="30"/>
  <c r="Q62" i="30"/>
  <c r="P62" i="30"/>
  <c r="O62" i="30"/>
  <c r="N62" i="30"/>
  <c r="M62" i="30"/>
  <c r="L62" i="30"/>
  <c r="K62" i="30"/>
  <c r="J62" i="30"/>
  <c r="I62" i="30"/>
  <c r="H62" i="30"/>
  <c r="G62" i="30"/>
  <c r="F62" i="30"/>
  <c r="B62" i="30"/>
  <c r="AC61" i="30"/>
  <c r="AB61" i="30"/>
  <c r="AA61" i="30"/>
  <c r="Z61" i="30"/>
  <c r="Y61" i="30"/>
  <c r="X61" i="30"/>
  <c r="V61" i="30"/>
  <c r="U61" i="30"/>
  <c r="S61" i="30"/>
  <c r="R61" i="30"/>
  <c r="Q61" i="30"/>
  <c r="P61" i="30"/>
  <c r="L61" i="30"/>
  <c r="K61" i="30"/>
  <c r="J61" i="30"/>
  <c r="I61" i="30"/>
  <c r="H61" i="30"/>
  <c r="G61" i="30"/>
  <c r="AC60" i="30"/>
  <c r="AB60" i="30" s="1"/>
  <c r="AA60" i="30"/>
  <c r="Y60" i="30"/>
  <c r="X60" i="30"/>
  <c r="W60" i="30"/>
  <c r="V60" i="30"/>
  <c r="U60" i="30"/>
  <c r="T60" i="30"/>
  <c r="R60" i="30"/>
  <c r="Q60" i="30"/>
  <c r="E62" i="30" l="1"/>
  <c r="D62" i="30"/>
  <c r="D63" i="30"/>
  <c r="E63" i="30"/>
  <c r="C62" i="30"/>
  <c r="C63" i="30"/>
  <c r="O60" i="30"/>
  <c r="M60" i="30"/>
  <c r="L60" i="30"/>
  <c r="K60" i="30"/>
  <c r="J60" i="30"/>
  <c r="I60" i="30"/>
  <c r="H60" i="30"/>
  <c r="G60" i="30"/>
  <c r="F60" i="30"/>
  <c r="AC59" i="30"/>
  <c r="AB59" i="30"/>
  <c r="AA59" i="30"/>
  <c r="Z59" i="30"/>
  <c r="Y59" i="30"/>
  <c r="X59" i="30"/>
  <c r="W59" i="30"/>
  <c r="V59" i="30"/>
  <c r="U59" i="30"/>
  <c r="T59" i="30"/>
  <c r="S59" i="30"/>
  <c r="R59" i="30"/>
  <c r="Q59" i="30"/>
  <c r="P59" i="30"/>
  <c r="O59" i="30"/>
  <c r="N59" i="30"/>
  <c r="M59" i="30"/>
  <c r="L59" i="30"/>
  <c r="K59" i="30"/>
  <c r="J59" i="30"/>
  <c r="I59" i="30"/>
  <c r="H59" i="30"/>
  <c r="G59" i="30"/>
  <c r="F59" i="30"/>
  <c r="B59" i="30"/>
  <c r="AC58" i="30"/>
  <c r="AB58" i="30"/>
  <c r="AA58" i="30"/>
  <c r="Z58" i="30"/>
  <c r="Y58" i="30"/>
  <c r="W58" i="30"/>
  <c r="V58" i="30"/>
  <c r="U58" i="30"/>
  <c r="T58" i="30"/>
  <c r="R58" i="30"/>
  <c r="O58" i="30"/>
  <c r="N58" i="30"/>
  <c r="M58" i="30"/>
  <c r="L58" i="30"/>
  <c r="K58" i="30"/>
  <c r="J58" i="30"/>
  <c r="I58" i="30"/>
  <c r="H58" i="30"/>
  <c r="G58" i="30"/>
  <c r="AC57" i="30"/>
  <c r="AB57" i="30"/>
  <c r="AA57" i="30"/>
  <c r="Z57" i="30"/>
  <c r="Y57" i="30"/>
  <c r="X57" i="30"/>
  <c r="W57" i="30"/>
  <c r="V57" i="30"/>
  <c r="U57" i="30"/>
  <c r="T57" i="30"/>
  <c r="S57" i="30"/>
  <c r="R57" i="30"/>
  <c r="P57" i="30"/>
  <c r="O57" i="30"/>
  <c r="N57" i="30"/>
  <c r="M57" i="30"/>
  <c r="L57" i="30"/>
  <c r="K57" i="30"/>
  <c r="J57" i="30"/>
  <c r="I57" i="30"/>
  <c r="H57" i="30"/>
  <c r="G57" i="30"/>
  <c r="F57" i="30"/>
  <c r="AC56" i="30"/>
  <c r="AB56" i="30"/>
  <c r="AA56" i="30"/>
  <c r="Z56" i="30"/>
  <c r="Y56" i="30"/>
  <c r="X56" i="30"/>
  <c r="W56" i="30"/>
  <c r="U56" i="30"/>
  <c r="T56" i="30"/>
  <c r="S56" i="30"/>
  <c r="R56" i="30"/>
  <c r="Q56" i="30"/>
  <c r="P56" i="30"/>
  <c r="O56" i="30"/>
  <c r="N56" i="30"/>
  <c r="M56" i="30"/>
  <c r="L56" i="30"/>
  <c r="K56" i="30"/>
  <c r="J56" i="30"/>
  <c r="G56" i="30"/>
  <c r="AC55" i="30"/>
  <c r="AB55" i="30"/>
  <c r="AA55" i="30"/>
  <c r="Z55" i="30"/>
  <c r="Y55" i="30"/>
  <c r="X55" i="30"/>
  <c r="W55" i="30"/>
  <c r="V55" i="30"/>
  <c r="U55" i="30"/>
  <c r="T55" i="30"/>
  <c r="S55" i="30"/>
  <c r="R55" i="30"/>
  <c r="Q55" i="30"/>
  <c r="P55" i="30"/>
  <c r="O55" i="30"/>
  <c r="N55" i="30"/>
  <c r="M55" i="30"/>
  <c r="L55" i="30"/>
  <c r="K55" i="30"/>
  <c r="G55" i="30"/>
  <c r="AC54" i="30"/>
  <c r="AB54" i="30"/>
  <c r="AA54" i="30"/>
  <c r="Z54" i="30"/>
  <c r="Y54" i="30"/>
  <c r="X54" i="30"/>
  <c r="W54" i="30"/>
  <c r="V54" i="30"/>
  <c r="U54" i="30"/>
  <c r="T54" i="30"/>
  <c r="S54" i="30"/>
  <c r="R54" i="30"/>
  <c r="O54" i="30"/>
  <c r="N54" i="30"/>
  <c r="M54" i="30"/>
  <c r="L54" i="30"/>
  <c r="J54" i="30"/>
  <c r="G54" i="30"/>
  <c r="AC53" i="30"/>
  <c r="AB53" i="30"/>
  <c r="Z53" i="30"/>
  <c r="Y53" i="30"/>
  <c r="X53" i="30"/>
  <c r="W53" i="30"/>
  <c r="V53" i="30"/>
  <c r="U53" i="30"/>
  <c r="T53" i="30"/>
  <c r="S53" i="30"/>
  <c r="R53" i="30"/>
  <c r="Q53" i="30"/>
  <c r="P53" i="30"/>
  <c r="O53" i="30"/>
  <c r="N53" i="30"/>
  <c r="M53" i="30"/>
  <c r="L53" i="30"/>
  <c r="K53" i="30"/>
  <c r="I53" i="30"/>
  <c r="G53" i="30"/>
  <c r="F53" i="30"/>
  <c r="AC52" i="30"/>
  <c r="AB52" i="30"/>
  <c r="AA52" i="30"/>
  <c r="Z52" i="30"/>
  <c r="Y52" i="30"/>
  <c r="X52" i="30"/>
  <c r="V52" i="30"/>
  <c r="U52" i="30"/>
  <c r="T52" i="30"/>
  <c r="S52" i="30"/>
  <c r="R52" i="30"/>
  <c r="P52" i="30"/>
  <c r="O52" i="30"/>
  <c r="M52" i="30"/>
  <c r="L52" i="30"/>
  <c r="K52" i="30"/>
  <c r="J52" i="30"/>
  <c r="I52" i="30"/>
  <c r="H52" i="30"/>
  <c r="G52" i="30"/>
  <c r="F52" i="30"/>
  <c r="AC51" i="30"/>
  <c r="AB51" i="30"/>
  <c r="AA51" i="30"/>
  <c r="Z51" i="30"/>
  <c r="Y51" i="30"/>
  <c r="X51" i="30"/>
  <c r="W51" i="30"/>
  <c r="V51" i="30"/>
  <c r="U51" i="30"/>
  <c r="T51" i="30"/>
  <c r="S51" i="30"/>
  <c r="R51" i="30"/>
  <c r="Q51" i="30"/>
  <c r="P51" i="30"/>
  <c r="O51" i="30"/>
  <c r="N51" i="30"/>
  <c r="M51" i="30"/>
  <c r="L51" i="30"/>
  <c r="K51" i="30"/>
  <c r="J51" i="30"/>
  <c r="I51" i="30"/>
  <c r="H51" i="30"/>
  <c r="G51" i="30"/>
  <c r="F51" i="30"/>
  <c r="E54" i="30" l="1"/>
  <c r="E53" i="30"/>
  <c r="E58" i="30"/>
  <c r="E56" i="30"/>
  <c r="E59" i="30"/>
  <c r="E57" i="30"/>
  <c r="E55" i="30"/>
  <c r="D59" i="30"/>
  <c r="C59" i="30" s="1"/>
  <c r="C57" i="30"/>
  <c r="C52" i="30"/>
  <c r="E51" i="30"/>
  <c r="D51" i="30"/>
  <c r="C51" i="30"/>
  <c r="B51" i="30"/>
  <c r="AC50" i="30"/>
  <c r="AB50" i="30"/>
  <c r="AA50" i="30"/>
  <c r="Z50" i="30"/>
  <c r="Y50" i="30"/>
  <c r="X50" i="30"/>
  <c r="W50" i="30"/>
  <c r="V50" i="30"/>
  <c r="U50" i="30"/>
  <c r="T50" i="30"/>
  <c r="S50" i="30"/>
  <c r="R50" i="30"/>
  <c r="Q50" i="30"/>
  <c r="P50" i="30"/>
  <c r="O50" i="30"/>
  <c r="N50" i="30"/>
  <c r="M50" i="30"/>
  <c r="L50" i="30"/>
  <c r="K50" i="30"/>
  <c r="I50" i="30"/>
  <c r="H50" i="30"/>
  <c r="G50" i="30"/>
  <c r="F50" i="30"/>
  <c r="AC49" i="30"/>
  <c r="AB49" i="30"/>
  <c r="AA49" i="30"/>
  <c r="Z49" i="30"/>
  <c r="Y49" i="30"/>
  <c r="X49" i="30"/>
  <c r="W49" i="30"/>
  <c r="V49" i="30"/>
  <c r="U49" i="30"/>
  <c r="T49" i="30"/>
  <c r="S49" i="30"/>
  <c r="R49" i="30"/>
  <c r="Q49" i="30"/>
  <c r="P49" i="30"/>
  <c r="O49" i="30"/>
  <c r="N49" i="30"/>
  <c r="M49" i="30"/>
  <c r="L49" i="30"/>
  <c r="K49" i="30"/>
  <c r="J49" i="30"/>
  <c r="I49" i="30"/>
  <c r="G49" i="30"/>
  <c r="F49" i="30"/>
  <c r="E50" i="30" l="1"/>
  <c r="C50" i="30"/>
  <c r="E49" i="30"/>
  <c r="D49" i="30"/>
  <c r="AC48" i="30"/>
  <c r="AB48" i="30"/>
  <c r="AA48" i="30"/>
  <c r="Y48" i="30"/>
  <c r="X48" i="30"/>
  <c r="W48" i="30"/>
  <c r="V48" i="30"/>
  <c r="R48" i="30"/>
  <c r="Q48" i="30"/>
  <c r="P48" i="30"/>
  <c r="O48" i="30"/>
  <c r="N48" i="30"/>
  <c r="M48" i="30"/>
  <c r="L48" i="30"/>
  <c r="K48" i="30"/>
  <c r="I48" i="30"/>
  <c r="H48" i="30"/>
  <c r="G48" i="30"/>
  <c r="E48" i="30" l="1"/>
  <c r="AB47" i="30"/>
  <c r="AA47" i="30"/>
  <c r="Z47" i="30"/>
  <c r="Y47" i="30"/>
  <c r="X47" i="30"/>
  <c r="W47" i="30"/>
  <c r="V47" i="30"/>
  <c r="U47" i="30"/>
  <c r="S47" i="30"/>
  <c r="R47" i="30"/>
  <c r="P47" i="30"/>
  <c r="O47" i="30"/>
  <c r="N47" i="30"/>
  <c r="M47" i="30"/>
  <c r="L47" i="30"/>
  <c r="K47" i="30"/>
  <c r="J47" i="30"/>
  <c r="I47" i="30"/>
  <c r="H47" i="30"/>
  <c r="G47" i="30"/>
  <c r="B47" i="30"/>
  <c r="AC46" i="30"/>
  <c r="AB46" i="30"/>
  <c r="AA46" i="30"/>
  <c r="Z46" i="30"/>
  <c r="Y46" i="30"/>
  <c r="X46" i="30"/>
  <c r="W46" i="30"/>
  <c r="V46" i="30"/>
  <c r="U46" i="30"/>
  <c r="T46" i="30"/>
  <c r="S46" i="30"/>
  <c r="R46" i="30"/>
  <c r="Q46" i="30"/>
  <c r="P46" i="30"/>
  <c r="O46" i="30"/>
  <c r="N46" i="30"/>
  <c r="M46" i="30"/>
  <c r="L46" i="30"/>
  <c r="K46" i="30"/>
  <c r="J46" i="30"/>
  <c r="I46" i="30"/>
  <c r="H46" i="30"/>
  <c r="G46" i="30"/>
  <c r="F46" i="30"/>
  <c r="B46" i="30"/>
  <c r="AC45" i="30"/>
  <c r="AA45" i="30"/>
  <c r="Z45" i="30" s="1"/>
  <c r="Y45" i="30"/>
  <c r="W45" i="30"/>
  <c r="V45" i="30"/>
  <c r="U45" i="30"/>
  <c r="R45" i="30"/>
  <c r="Q45" i="30"/>
  <c r="L45" i="30"/>
  <c r="K45" i="30"/>
  <c r="J45" i="30"/>
  <c r="I45" i="30"/>
  <c r="H45" i="30"/>
  <c r="G45" i="30"/>
  <c r="E46" i="30" l="1"/>
  <c r="D46" i="30"/>
  <c r="C46" i="30"/>
  <c r="E47" i="30"/>
  <c r="AC44" i="30"/>
  <c r="AB44" i="30"/>
  <c r="AA44" i="30"/>
  <c r="Z44" i="30"/>
  <c r="Y44" i="30"/>
  <c r="X44" i="30"/>
  <c r="W44" i="30"/>
  <c r="V44" i="30"/>
  <c r="U44" i="30"/>
  <c r="T44" i="30"/>
  <c r="S44" i="30"/>
  <c r="R44" i="30"/>
  <c r="Q44" i="30"/>
  <c r="P44" i="30"/>
  <c r="O44" i="30"/>
  <c r="N44" i="30"/>
  <c r="M44" i="30"/>
  <c r="I44" i="30"/>
  <c r="H44" i="30"/>
  <c r="G44" i="30"/>
  <c r="AC43" i="30"/>
  <c r="AB43" i="30"/>
  <c r="Z43" i="30"/>
  <c r="Y43" i="30"/>
  <c r="X43" i="30"/>
  <c r="W43" i="30"/>
  <c r="V43" i="30"/>
  <c r="U43" i="30"/>
  <c r="T43" i="30"/>
  <c r="S43" i="30"/>
  <c r="R43" i="30"/>
  <c r="Q43" i="30"/>
  <c r="P43" i="30"/>
  <c r="O43" i="30"/>
  <c r="L43" i="30"/>
  <c r="K43" i="30"/>
  <c r="J43" i="30"/>
  <c r="I43" i="30"/>
  <c r="H43" i="30"/>
  <c r="G43" i="30"/>
  <c r="AC42" i="30"/>
  <c r="AB42" i="30"/>
  <c r="AA42" i="30"/>
  <c r="Z42" i="30"/>
  <c r="Y42" i="30"/>
  <c r="X42" i="30"/>
  <c r="W42" i="30"/>
  <c r="V42" i="30"/>
  <c r="U42" i="30"/>
  <c r="T42" i="30"/>
  <c r="S42" i="30"/>
  <c r="R42" i="30"/>
  <c r="Q42" i="30"/>
  <c r="P42" i="30"/>
  <c r="O42" i="30"/>
  <c r="N42" i="30"/>
  <c r="M42" i="30"/>
  <c r="L42" i="30"/>
  <c r="K42" i="30"/>
  <c r="J42" i="30"/>
  <c r="I42" i="30"/>
  <c r="H42" i="30"/>
  <c r="G42" i="30"/>
  <c r="F42" i="30"/>
  <c r="E44" i="30" l="1"/>
  <c r="E42" i="30"/>
  <c r="D42" i="30"/>
  <c r="C42" i="30"/>
  <c r="B42" i="30"/>
  <c r="AC41" i="30"/>
  <c r="AB41" i="30"/>
  <c r="AA41" i="30"/>
  <c r="Z41" i="30"/>
  <c r="Y41" i="30"/>
  <c r="X41" i="30"/>
  <c r="W41" i="30"/>
  <c r="S41" i="30"/>
  <c r="N41" i="30" l="1"/>
  <c r="E41" i="30" s="1"/>
  <c r="M41" i="30"/>
  <c r="L41" i="30"/>
  <c r="K41" i="30"/>
  <c r="J41" i="30"/>
  <c r="I41" i="30"/>
  <c r="H41" i="30"/>
  <c r="G41" i="30"/>
  <c r="AC40" i="30" l="1"/>
  <c r="AB40" i="30"/>
  <c r="AA40" i="30"/>
  <c r="Z40" i="30"/>
  <c r="Y40" i="30"/>
  <c r="X40" i="30"/>
  <c r="W40" i="30"/>
  <c r="V40" i="30"/>
  <c r="U40" i="30"/>
  <c r="T40" i="30"/>
  <c r="S40" i="30"/>
  <c r="R40" i="30"/>
  <c r="Q40" i="30"/>
  <c r="P40" i="30"/>
  <c r="O40" i="30"/>
  <c r="N40" i="30"/>
  <c r="M40" i="30"/>
  <c r="L40" i="30"/>
  <c r="K40" i="30"/>
  <c r="J40" i="30"/>
  <c r="I40" i="30"/>
  <c r="H40" i="30"/>
  <c r="G40" i="30"/>
  <c r="F40" i="30"/>
  <c r="B40" i="30"/>
  <c r="X39" i="30"/>
  <c r="V39" i="30"/>
  <c r="R39" i="30"/>
  <c r="Q39" i="30"/>
  <c r="L39" i="30"/>
  <c r="AC38" i="30"/>
  <c r="AB38" i="30"/>
  <c r="AA38" i="30"/>
  <c r="Z38" i="30"/>
  <c r="Y38" i="30"/>
  <c r="X38" i="30"/>
  <c r="W38" i="30"/>
  <c r="V38" i="30"/>
  <c r="U38" i="30"/>
  <c r="T38" i="30"/>
  <c r="S38" i="30"/>
  <c r="R38" i="30"/>
  <c r="Q38" i="30"/>
  <c r="P38" i="30"/>
  <c r="J38" i="30"/>
  <c r="I38" i="30"/>
  <c r="H38" i="30"/>
  <c r="G38" i="30"/>
  <c r="E40" i="30" l="1"/>
  <c r="C40" i="30"/>
  <c r="D40" i="30"/>
  <c r="AC37" i="30"/>
  <c r="AB37" i="30"/>
  <c r="AA37" i="30"/>
  <c r="Z37" i="30"/>
  <c r="Y37" i="30"/>
  <c r="X37" i="30"/>
  <c r="W37" i="30"/>
  <c r="V37" i="30"/>
  <c r="U37" i="30"/>
  <c r="T37" i="30"/>
  <c r="S37" i="30"/>
  <c r="R37" i="30"/>
  <c r="Q37" i="30"/>
  <c r="P37" i="30"/>
  <c r="O37" i="30"/>
  <c r="N37" i="30"/>
  <c r="M37" i="30"/>
  <c r="L37" i="30"/>
  <c r="K37" i="30"/>
  <c r="J37" i="30"/>
  <c r="I37" i="30"/>
  <c r="H37" i="30"/>
  <c r="G37" i="30"/>
  <c r="F37" i="30"/>
  <c r="E37" i="30" l="1"/>
  <c r="D37" i="30"/>
  <c r="C37" i="30" s="1"/>
  <c r="B37" i="30"/>
  <c r="AC36" i="30"/>
  <c r="AB36" i="30"/>
  <c r="AA36" i="30"/>
  <c r="Z36" i="30"/>
  <c r="Y36" i="30"/>
  <c r="X36" i="30"/>
  <c r="W36" i="30"/>
  <c r="V36" i="30"/>
  <c r="U36" i="30"/>
  <c r="R36" i="30"/>
  <c r="Q36" i="30"/>
  <c r="P36" i="30"/>
  <c r="O36" i="30"/>
  <c r="M36" i="30"/>
  <c r="L36" i="30"/>
  <c r="K36" i="30"/>
  <c r="J36" i="30"/>
  <c r="I36" i="30"/>
  <c r="H36" i="30"/>
  <c r="G36" i="30"/>
  <c r="F36" i="30"/>
  <c r="AC35" i="30"/>
  <c r="AB35" i="30"/>
  <c r="AA35" i="30"/>
  <c r="Z35" i="30"/>
  <c r="Y35" i="30"/>
  <c r="X35" i="30"/>
  <c r="W35" i="30"/>
  <c r="V35" i="30"/>
  <c r="U35" i="30"/>
  <c r="T35" i="30"/>
  <c r="S35" i="30"/>
  <c r="R35" i="30"/>
  <c r="Q35" i="30"/>
  <c r="P35" i="30"/>
  <c r="O35" i="30"/>
  <c r="N35" i="30"/>
  <c r="M35" i="30"/>
  <c r="L35" i="30"/>
  <c r="K35" i="30"/>
  <c r="J35" i="30"/>
  <c r="I35" i="30"/>
  <c r="H35" i="30"/>
  <c r="G35" i="30"/>
  <c r="F35" i="30"/>
  <c r="B35" i="30"/>
  <c r="AC34" i="30"/>
  <c r="AB34" i="30"/>
  <c r="AA34" i="30"/>
  <c r="Z34" i="30"/>
  <c r="Y34" i="30"/>
  <c r="X34" i="30"/>
  <c r="W34" i="30"/>
  <c r="V34" i="30"/>
  <c r="U34" i="30"/>
  <c r="T34" i="30"/>
  <c r="S34" i="30"/>
  <c r="R34" i="30"/>
  <c r="Q34" i="30"/>
  <c r="P34" i="30"/>
  <c r="O34" i="30"/>
  <c r="N34" i="30"/>
  <c r="M34" i="30"/>
  <c r="L34" i="30"/>
  <c r="K34" i="30"/>
  <c r="J34" i="30"/>
  <c r="I34" i="30"/>
  <c r="H34" i="30"/>
  <c r="G34" i="30"/>
  <c r="F34" i="30"/>
  <c r="B34" i="30"/>
  <c r="AC33" i="30"/>
  <c r="AB33" i="30"/>
  <c r="AA33" i="30"/>
  <c r="Z33" i="30"/>
  <c r="Y33" i="30" s="1"/>
  <c r="X33" i="30"/>
  <c r="W33" i="30"/>
  <c r="V33" i="30"/>
  <c r="U33" i="30"/>
  <c r="T33" i="30"/>
  <c r="R33" i="30"/>
  <c r="Q33" i="30"/>
  <c r="P33" i="30"/>
  <c r="O33" i="30"/>
  <c r="N33" i="30"/>
  <c r="M33" i="30"/>
  <c r="L33" i="30"/>
  <c r="K33" i="30"/>
  <c r="I33" i="30"/>
  <c r="H33" i="30"/>
  <c r="G33" i="30"/>
  <c r="F33" i="30"/>
  <c r="AC32" i="30"/>
  <c r="AB32" i="30"/>
  <c r="AA32" i="30"/>
  <c r="Z32" i="30"/>
  <c r="Y32" i="30"/>
  <c r="X32" i="30"/>
  <c r="W32" i="30"/>
  <c r="V32" i="30"/>
  <c r="U32" i="30"/>
  <c r="R32" i="30"/>
  <c r="Q32" i="30"/>
  <c r="P32" i="30"/>
  <c r="O32" i="30"/>
  <c r="N32" i="30"/>
  <c r="M32" i="30"/>
  <c r="L32" i="30"/>
  <c r="K32" i="30"/>
  <c r="J32" i="30"/>
  <c r="I32" i="30"/>
  <c r="H32" i="30"/>
  <c r="G32" i="30"/>
  <c r="F32" i="30"/>
  <c r="AC31" i="30"/>
  <c r="AB31" i="30"/>
  <c r="AA31" i="30"/>
  <c r="Z31" i="30"/>
  <c r="Y31" i="30"/>
  <c r="X31" i="30"/>
  <c r="W31" i="30"/>
  <c r="V31" i="30"/>
  <c r="U31" i="30"/>
  <c r="T31" i="30"/>
  <c r="S31" i="30"/>
  <c r="R31" i="30"/>
  <c r="Q31" i="30"/>
  <c r="P31" i="30"/>
  <c r="O31" i="30"/>
  <c r="N31" i="30"/>
  <c r="M31" i="30"/>
  <c r="L31" i="30"/>
  <c r="K31" i="30"/>
  <c r="J31" i="30"/>
  <c r="I31" i="30"/>
  <c r="H31" i="30"/>
  <c r="G31" i="30"/>
  <c r="F31" i="30"/>
  <c r="B31" i="30"/>
  <c r="AC30" i="30"/>
  <c r="AB30" i="30"/>
  <c r="AA30" i="30"/>
  <c r="Z30" i="30"/>
  <c r="Y30" i="30"/>
  <c r="X30" i="30"/>
  <c r="W30" i="30"/>
  <c r="V30" i="30"/>
  <c r="U30" i="30"/>
  <c r="T30" i="30"/>
  <c r="S30" i="30"/>
  <c r="R30" i="30"/>
  <c r="Q30" i="30"/>
  <c r="P30" i="30"/>
  <c r="O30" i="30"/>
  <c r="N30" i="30"/>
  <c r="M30" i="30"/>
  <c r="L30" i="30"/>
  <c r="K30" i="30"/>
  <c r="J30" i="30"/>
  <c r="I30" i="30"/>
  <c r="H30" i="30"/>
  <c r="G30" i="30"/>
  <c r="F30" i="30"/>
  <c r="B30" i="30"/>
  <c r="AC29" i="30"/>
  <c r="AB29" i="30"/>
  <c r="AA29" i="30"/>
  <c r="Z29" i="30"/>
  <c r="Y29" i="30"/>
  <c r="X29" i="30"/>
  <c r="W29" i="30"/>
  <c r="V29" i="30"/>
  <c r="U29" i="30"/>
  <c r="T29" i="30"/>
  <c r="S29" i="30"/>
  <c r="R29" i="30"/>
  <c r="Q29" i="30"/>
  <c r="P29" i="30"/>
  <c r="O29" i="30"/>
  <c r="N29" i="30"/>
  <c r="M29" i="30"/>
  <c r="L29" i="30"/>
  <c r="K29" i="30"/>
  <c r="J29" i="30"/>
  <c r="I29" i="30"/>
  <c r="H29" i="30"/>
  <c r="G29" i="30"/>
  <c r="F29" i="30"/>
  <c r="B29" i="30"/>
  <c r="AC28" i="30"/>
  <c r="AB28" i="30"/>
  <c r="AA28" i="30"/>
  <c r="Z28" i="30"/>
  <c r="Y28" i="30"/>
  <c r="X28" i="30"/>
  <c r="W28" i="30"/>
  <c r="V28" i="30"/>
  <c r="U28" i="30"/>
  <c r="T28" i="30"/>
  <c r="S28" i="30"/>
  <c r="R28" i="30"/>
  <c r="Q28" i="30"/>
  <c r="P28" i="30"/>
  <c r="O28" i="30"/>
  <c r="N28" i="30"/>
  <c r="M28" i="30"/>
  <c r="L28" i="30"/>
  <c r="K28" i="30"/>
  <c r="J28" i="30"/>
  <c r="I28" i="30"/>
  <c r="H28" i="30"/>
  <c r="G28" i="30"/>
  <c r="F28" i="30"/>
  <c r="E33" i="30" l="1"/>
  <c r="E29" i="30"/>
  <c r="E32" i="30"/>
  <c r="D30" i="30"/>
  <c r="D34" i="30"/>
  <c r="E35" i="30"/>
  <c r="C34" i="30"/>
  <c r="E34" i="30"/>
  <c r="E31" i="30"/>
  <c r="E30" i="30"/>
  <c r="C29" i="30"/>
  <c r="D29" i="30"/>
  <c r="C35" i="30"/>
  <c r="C36" i="30"/>
  <c r="C31" i="30"/>
  <c r="D31" i="30"/>
  <c r="D35" i="30"/>
  <c r="C30" i="30"/>
  <c r="E28" i="30"/>
  <c r="D28" i="30"/>
  <c r="C28" i="30"/>
  <c r="B28" i="30"/>
  <c r="A27" i="30"/>
  <c r="AC26" i="30"/>
  <c r="AB26" i="30"/>
  <c r="AA26" i="30"/>
  <c r="Z26" i="30"/>
  <c r="Y26" i="30"/>
  <c r="X26" i="30"/>
  <c r="W26" i="30"/>
  <c r="V26" i="30"/>
  <c r="U26" i="30"/>
  <c r="T26" i="30"/>
  <c r="S26" i="30"/>
  <c r="R26" i="30"/>
  <c r="Q26" i="30"/>
  <c r="P26" i="30"/>
  <c r="O26" i="30"/>
  <c r="N26" i="30"/>
  <c r="M26" i="30"/>
  <c r="L26" i="30"/>
  <c r="K26" i="30"/>
  <c r="J26" i="30"/>
  <c r="I26" i="30"/>
  <c r="H26" i="30"/>
  <c r="G26" i="30"/>
  <c r="F26" i="30"/>
  <c r="B26" i="30"/>
  <c r="A26" i="30"/>
  <c r="A25" i="30"/>
  <c r="A24" i="30"/>
  <c r="A23" i="30"/>
  <c r="A22" i="30"/>
  <c r="D26" i="30" l="1"/>
  <c r="A21" i="30"/>
  <c r="A20" i="30" l="1"/>
  <c r="A19" i="30" l="1"/>
  <c r="AC18" i="30"/>
  <c r="AB18" i="30"/>
  <c r="AA18" i="30"/>
  <c r="Z18" i="30"/>
  <c r="Y18" i="30"/>
  <c r="X18" i="30"/>
  <c r="W18" i="30"/>
  <c r="V18" i="30"/>
  <c r="U18" i="30"/>
  <c r="T18" i="30"/>
  <c r="S18" i="30"/>
  <c r="R18" i="30"/>
  <c r="Q18" i="30"/>
  <c r="P18" i="30"/>
  <c r="O18" i="30"/>
  <c r="N18" i="30"/>
  <c r="M18" i="30"/>
  <c r="L18" i="30"/>
  <c r="K18" i="30"/>
  <c r="J18" i="30"/>
  <c r="I18" i="30"/>
  <c r="H18" i="30"/>
  <c r="G18" i="30"/>
  <c r="F18" i="30"/>
  <c r="E18" i="30" l="1"/>
  <c r="D18" i="30"/>
  <c r="C18" i="30"/>
  <c r="B18" i="30"/>
  <c r="A18" i="30"/>
  <c r="AC17" i="30"/>
  <c r="AB17" i="30"/>
  <c r="AA17" i="30"/>
  <c r="Z17" i="30"/>
  <c r="Y17" i="30"/>
  <c r="X17" i="30"/>
  <c r="W17" i="30"/>
  <c r="V17" i="30"/>
  <c r="U17" i="30"/>
  <c r="T17" i="30"/>
  <c r="S17" i="30"/>
  <c r="R17" i="30"/>
  <c r="Q17" i="30"/>
  <c r="P17" i="30"/>
  <c r="O17" i="30" l="1"/>
  <c r="N17" i="30"/>
  <c r="M17" i="30" l="1"/>
  <c r="L17" i="30"/>
  <c r="K17" i="30"/>
  <c r="J17" i="30"/>
  <c r="I17" i="30"/>
  <c r="H17" i="30"/>
  <c r="G17" i="30"/>
  <c r="F17" i="30" l="1"/>
  <c r="C17" i="30" s="1"/>
  <c r="E17" i="30"/>
  <c r="D17" i="30" s="1"/>
  <c r="B17" i="30"/>
  <c r="A17" i="30"/>
  <c r="AC16" i="30"/>
  <c r="AB16" i="30"/>
  <c r="AA16" i="30"/>
  <c r="Z16" i="30"/>
  <c r="Y16" i="30"/>
  <c r="X16" i="30"/>
  <c r="W16" i="30"/>
  <c r="V16" i="30"/>
  <c r="U16" i="30"/>
  <c r="T16" i="30"/>
  <c r="S16" i="30"/>
  <c r="R16" i="30"/>
  <c r="Q16" i="30"/>
  <c r="P16" i="30"/>
  <c r="O16" i="30"/>
  <c r="N16" i="30"/>
  <c r="M16" i="30"/>
  <c r="L16" i="30"/>
  <c r="K16" i="30"/>
  <c r="J16" i="30"/>
  <c r="I16" i="30"/>
  <c r="H16" i="30"/>
  <c r="G16" i="30"/>
  <c r="F16" i="30"/>
  <c r="E16" i="30" l="1"/>
  <c r="D16" i="30"/>
  <c r="C16" i="30"/>
  <c r="B16" i="30"/>
  <c r="A16" i="30"/>
  <c r="AC15" i="30"/>
  <c r="AB15" i="30"/>
  <c r="AA15" i="30"/>
  <c r="Z15" i="30"/>
  <c r="Y15" i="30"/>
  <c r="X15" i="30"/>
  <c r="W15" i="30"/>
  <c r="V15" i="30"/>
  <c r="U15" i="30"/>
  <c r="T15" i="30"/>
  <c r="S15" i="30"/>
  <c r="R15" i="30"/>
  <c r="Q15" i="30"/>
  <c r="P15" i="30"/>
  <c r="O15" i="30"/>
  <c r="N15" i="30"/>
  <c r="M15" i="30"/>
  <c r="L15" i="30"/>
  <c r="K15" i="30"/>
  <c r="J15" i="30"/>
  <c r="I15" i="30"/>
  <c r="H15" i="30"/>
  <c r="G15" i="30"/>
  <c r="F15" i="30"/>
  <c r="B15" i="30"/>
  <c r="A15" i="30"/>
  <c r="A14" i="30"/>
  <c r="AC13" i="30"/>
  <c r="AB13" i="30"/>
  <c r="AA13" i="30"/>
  <c r="Z13" i="30"/>
  <c r="Y13" i="30"/>
  <c r="X13" i="30"/>
  <c r="W13" i="30"/>
  <c r="V13" i="30"/>
  <c r="U13" i="30"/>
  <c r="T13" i="30"/>
  <c r="S13" i="30"/>
  <c r="R13" i="30"/>
  <c r="Q13" i="30"/>
  <c r="P13" i="30"/>
  <c r="O13" i="30"/>
  <c r="N13" i="30"/>
  <c r="M13" i="30"/>
  <c r="L13" i="30"/>
  <c r="K13" i="30"/>
  <c r="J13" i="30"/>
  <c r="I13" i="30"/>
  <c r="H13" i="30"/>
  <c r="G13" i="30"/>
  <c r="F13" i="30"/>
  <c r="E13" i="30" l="1"/>
  <c r="E15" i="30"/>
  <c r="D15" i="30"/>
  <c r="C15" i="30"/>
  <c r="D13" i="30"/>
  <c r="C13" i="30"/>
  <c r="B13" i="30"/>
  <c r="A13" i="30"/>
  <c r="AC12" i="30"/>
  <c r="AB12" i="30"/>
  <c r="AA12" i="30"/>
  <c r="Z12" i="30"/>
  <c r="Y12" i="30"/>
  <c r="X12" i="30"/>
  <c r="W12" i="30"/>
  <c r="V12" i="30"/>
  <c r="U12" i="30"/>
  <c r="T12" i="30"/>
  <c r="S12" i="30"/>
  <c r="R12" i="30"/>
  <c r="Q12" i="30"/>
  <c r="P12" i="30"/>
  <c r="O12" i="30"/>
  <c r="N12" i="30"/>
  <c r="M12" i="30"/>
  <c r="L12" i="30"/>
  <c r="K12" i="30"/>
  <c r="J12" i="30"/>
  <c r="I12" i="30"/>
  <c r="H12" i="30"/>
  <c r="G12" i="30"/>
  <c r="E12" i="30" l="1"/>
  <c r="D12" i="30"/>
  <c r="B12" i="30"/>
  <c r="A12" i="30"/>
  <c r="AC11" i="30"/>
  <c r="AB11" i="30"/>
  <c r="AA11" i="30"/>
  <c r="Z11" i="30"/>
  <c r="Y11" i="30"/>
  <c r="X11" i="30"/>
  <c r="W11" i="30"/>
  <c r="V11" i="30"/>
  <c r="R11" i="30"/>
  <c r="A11" i="30"/>
  <c r="A10" i="30" l="1"/>
  <c r="A9" i="30" l="1"/>
  <c r="A8" i="30" l="1"/>
  <c r="A7" i="30" l="1"/>
  <c r="AC6" i="30"/>
  <c r="AB6" i="30"/>
  <c r="AA6" i="30"/>
  <c r="Z6" i="30"/>
  <c r="Y6" i="30"/>
  <c r="X6" i="30"/>
  <c r="W6" i="30"/>
  <c r="V6" i="30"/>
  <c r="U6" i="30"/>
  <c r="T6" i="30"/>
  <c r="S6" i="30"/>
  <c r="R6" i="30"/>
  <c r="AC5" i="30"/>
  <c r="AB5" i="30"/>
  <c r="AA5" i="30"/>
  <c r="Z5" i="30"/>
  <c r="Y5" i="30"/>
  <c r="X5" i="30"/>
  <c r="W5" i="30"/>
  <c r="V5" i="30"/>
  <c r="U5" i="30"/>
  <c r="T5" i="30"/>
  <c r="S5" i="30"/>
  <c r="R5" i="30"/>
  <c r="Q5" i="30"/>
  <c r="P5" i="30"/>
  <c r="O5" i="30"/>
  <c r="N5" i="30"/>
  <c r="M5" i="30"/>
  <c r="L5" i="30"/>
  <c r="K5" i="30"/>
  <c r="J5" i="30"/>
  <c r="I5" i="30"/>
  <c r="H5" i="30"/>
  <c r="G5" i="30"/>
  <c r="F5" i="30"/>
  <c r="AC4" i="30"/>
  <c r="AB4" i="30"/>
  <c r="AA4" i="30"/>
  <c r="Z4" i="30"/>
  <c r="Y4" i="30"/>
  <c r="X4" i="30"/>
  <c r="W4" i="30"/>
  <c r="V4" i="30"/>
  <c r="U4" i="30"/>
  <c r="T4" i="30"/>
  <c r="S4" i="30"/>
  <c r="R4" i="30"/>
  <c r="Q4" i="30"/>
  <c r="P4" i="30"/>
  <c r="O4" i="30"/>
  <c r="N4" i="30"/>
  <c r="M4" i="30"/>
  <c r="L4" i="30"/>
  <c r="K4" i="30"/>
  <c r="J4" i="30"/>
  <c r="I4" i="30"/>
  <c r="H4" i="30"/>
  <c r="G4" i="30"/>
  <c r="F4" i="30"/>
  <c r="AC3" i="30"/>
  <c r="AB3" i="30"/>
  <c r="AA3" i="30"/>
  <c r="Z3" i="30"/>
  <c r="Y3" i="30"/>
  <c r="X3" i="30"/>
  <c r="W3" i="30"/>
  <c r="V3" i="30"/>
  <c r="U3" i="30"/>
  <c r="T3" i="30"/>
  <c r="S3" i="30"/>
  <c r="R3" i="30"/>
  <c r="Q3" i="30"/>
  <c r="P3" i="30"/>
  <c r="O3" i="30"/>
  <c r="N3" i="30"/>
  <c r="M3" i="30"/>
  <c r="L3" i="30"/>
  <c r="K3" i="30"/>
  <c r="J3" i="30"/>
  <c r="I3" i="30"/>
  <c r="H3" i="30"/>
  <c r="G3" i="30"/>
  <c r="F3" i="30"/>
  <c r="Q6" i="30" l="1"/>
  <c r="P6" i="30"/>
  <c r="O6" i="30"/>
  <c r="N6" i="30"/>
  <c r="M6" i="30"/>
  <c r="L6" i="30"/>
  <c r="K6" i="30"/>
  <c r="J6" i="30"/>
  <c r="I6" i="30"/>
  <c r="H6" i="30"/>
  <c r="G6" i="30"/>
  <c r="F6" i="30"/>
  <c r="A5" i="30" l="1"/>
  <c r="G63" i="28" l="1"/>
  <c r="F63" i="28"/>
  <c r="E63" i="28"/>
  <c r="D63" i="28"/>
  <c r="C63" i="28" l="1"/>
  <c r="A63" i="28"/>
  <c r="G62" i="28"/>
  <c r="F62" i="28"/>
  <c r="E62" i="28"/>
  <c r="D62" i="28"/>
  <c r="C62" i="28"/>
  <c r="A62" i="28"/>
  <c r="G61" i="28"/>
  <c r="F61" i="28"/>
  <c r="E61" i="28"/>
  <c r="D61" i="28"/>
  <c r="C61" i="28"/>
  <c r="A61" i="28"/>
  <c r="G60" i="28"/>
  <c r="F60" i="28"/>
  <c r="E60" i="28"/>
  <c r="D60" i="28"/>
  <c r="C60" i="28"/>
  <c r="A60" i="28"/>
  <c r="A59" i="28"/>
  <c r="G58" i="28"/>
  <c r="F58" i="28"/>
  <c r="E58" i="28"/>
  <c r="D58" i="28"/>
  <c r="C58" i="28"/>
  <c r="A58" i="28"/>
  <c r="G57" i="28"/>
  <c r="F57" i="28"/>
  <c r="E57" i="28"/>
  <c r="D57" i="28"/>
  <c r="C57" i="28"/>
  <c r="A57" i="28"/>
  <c r="G56" i="28"/>
  <c r="F56" i="28"/>
  <c r="E56" i="28"/>
  <c r="D56" i="28"/>
  <c r="C56" i="28"/>
  <c r="A56" i="28"/>
  <c r="G55" i="28" l="1"/>
  <c r="F55" i="28"/>
  <c r="E55" i="28"/>
  <c r="D55" i="28"/>
  <c r="C55" i="28"/>
  <c r="A55" i="28"/>
  <c r="G54" i="28"/>
  <c r="F54" i="28"/>
  <c r="E54" i="28"/>
  <c r="D54" i="28"/>
  <c r="C54" i="28"/>
  <c r="A54" i="28"/>
  <c r="G53" i="28"/>
  <c r="F53" i="28"/>
  <c r="E53" i="28"/>
  <c r="D53" i="28"/>
  <c r="C53" i="28"/>
  <c r="A53" i="28"/>
  <c r="G52" i="28"/>
  <c r="F52" i="28"/>
  <c r="E52" i="28"/>
  <c r="D52" i="28"/>
  <c r="C52" i="28"/>
  <c r="A52" i="28"/>
  <c r="G51" i="28"/>
  <c r="F51" i="28"/>
  <c r="E51" i="28"/>
  <c r="D51" i="28"/>
  <c r="C51" i="28"/>
  <c r="A51" i="28"/>
  <c r="G50" i="28"/>
  <c r="F50" i="28"/>
  <c r="E50" i="28"/>
  <c r="D50" i="28"/>
  <c r="C50" i="28"/>
  <c r="A50" i="28"/>
  <c r="G49" i="28"/>
  <c r="F49" i="28"/>
  <c r="E49" i="28"/>
  <c r="D49" i="28"/>
  <c r="C49" i="28"/>
  <c r="A49" i="28"/>
  <c r="G48" i="28"/>
  <c r="F48" i="28"/>
  <c r="E48" i="28"/>
  <c r="D48" i="28"/>
  <c r="C48" i="28"/>
  <c r="A48" i="28"/>
  <c r="G47" i="28"/>
  <c r="F47" i="28"/>
  <c r="E47" i="28"/>
  <c r="D47" i="28"/>
  <c r="C47" i="28"/>
  <c r="A47" i="28"/>
  <c r="G46" i="28"/>
  <c r="F46" i="28"/>
  <c r="E46" i="28"/>
  <c r="D46" i="28"/>
  <c r="C46" i="28"/>
  <c r="A46" i="28"/>
  <c r="G45" i="28"/>
  <c r="F45" i="28"/>
  <c r="E45" i="28"/>
  <c r="D45" i="28"/>
  <c r="C45" i="28"/>
  <c r="A45" i="28"/>
  <c r="G44" i="28"/>
  <c r="F44" i="28"/>
  <c r="E44" i="28"/>
  <c r="D44" i="28"/>
  <c r="C44" i="28"/>
  <c r="A44" i="28"/>
  <c r="G43" i="28"/>
  <c r="F43" i="28"/>
  <c r="E43" i="28"/>
  <c r="D43" i="28"/>
  <c r="C43" i="28"/>
  <c r="A43" i="28"/>
  <c r="G42" i="28"/>
  <c r="F42" i="28"/>
  <c r="E42" i="28"/>
  <c r="D42" i="28"/>
  <c r="C42" i="28"/>
  <c r="A42" i="28"/>
  <c r="G41" i="28"/>
  <c r="F41" i="28"/>
  <c r="E41" i="28"/>
  <c r="D41" i="28"/>
  <c r="C41" i="28"/>
  <c r="A41" i="28"/>
  <c r="G40" i="28"/>
  <c r="F40" i="28"/>
  <c r="E40" i="28"/>
  <c r="D40" i="28"/>
  <c r="C40" i="28"/>
  <c r="A40" i="28"/>
  <c r="G39" i="28"/>
  <c r="F39" i="28"/>
  <c r="E39" i="28"/>
  <c r="D39" i="28"/>
  <c r="C39" i="28"/>
  <c r="A39" i="28"/>
  <c r="G38" i="28"/>
  <c r="F38" i="28"/>
  <c r="E38" i="28"/>
  <c r="D38" i="28"/>
  <c r="C38" i="28"/>
  <c r="A38" i="28"/>
  <c r="G37" i="28"/>
  <c r="F37" i="28"/>
  <c r="E37" i="28"/>
  <c r="D37" i="28"/>
  <c r="C37" i="28"/>
  <c r="A37" i="28"/>
  <c r="G36" i="28"/>
  <c r="F36" i="28"/>
  <c r="E36" i="28"/>
  <c r="D36" i="28"/>
  <c r="C36" i="28"/>
  <c r="A36" i="28"/>
  <c r="G35" i="28"/>
  <c r="F35" i="28"/>
  <c r="E35" i="28"/>
  <c r="D35" i="28"/>
  <c r="A35" i="28"/>
  <c r="G34" i="28"/>
  <c r="F34" i="28"/>
  <c r="E34" i="28"/>
  <c r="D34" i="28"/>
  <c r="C34" i="28"/>
  <c r="A34" i="28"/>
  <c r="G33" i="28"/>
  <c r="F33" i="28"/>
  <c r="E33" i="28"/>
  <c r="D33" i="28"/>
  <c r="C33" i="28"/>
  <c r="A33" i="28"/>
  <c r="G32" i="28"/>
  <c r="F32" i="28"/>
  <c r="E32" i="28"/>
  <c r="D32" i="28"/>
  <c r="C32" i="28"/>
  <c r="A32" i="28"/>
  <c r="G31" i="28"/>
  <c r="F31" i="28"/>
  <c r="E31" i="28"/>
  <c r="D31" i="28"/>
  <c r="C31" i="28"/>
  <c r="A31" i="28"/>
  <c r="G30" i="28"/>
  <c r="F30" i="28"/>
  <c r="E30" i="28"/>
  <c r="D30" i="28"/>
  <c r="C30" i="28"/>
  <c r="A30" i="28" l="1"/>
  <c r="G29" i="28"/>
  <c r="F29" i="28"/>
  <c r="E29" i="28"/>
  <c r="D29" i="28"/>
  <c r="C29" i="28"/>
  <c r="A29" i="28"/>
  <c r="G28" i="28"/>
  <c r="F28" i="28"/>
  <c r="E28" i="28"/>
  <c r="D28" i="28"/>
  <c r="C28" i="28"/>
  <c r="A28" i="28"/>
  <c r="G27" i="28"/>
  <c r="F27" i="28"/>
  <c r="E27" i="28"/>
  <c r="D27" i="28"/>
  <c r="C27" i="28"/>
  <c r="A27" i="28"/>
  <c r="G26" i="28"/>
  <c r="F26" i="28"/>
  <c r="E26" i="28"/>
  <c r="D26" i="28"/>
  <c r="C26" i="28"/>
  <c r="A26" i="28"/>
  <c r="G24" i="28"/>
  <c r="F24" i="28"/>
  <c r="E24" i="28"/>
  <c r="D24" i="28"/>
  <c r="C24" i="28"/>
  <c r="A24" i="28"/>
  <c r="F23" i="28"/>
  <c r="E23" i="28"/>
  <c r="D23" i="28"/>
  <c r="F22" i="28"/>
  <c r="E22" i="28"/>
  <c r="D22" i="28"/>
  <c r="A22" i="28"/>
  <c r="F21" i="28"/>
  <c r="E21" i="28"/>
  <c r="D21" i="28"/>
  <c r="A21" i="28"/>
  <c r="F20" i="28"/>
  <c r="E20" i="28"/>
  <c r="D20" i="28"/>
  <c r="A20" i="28"/>
  <c r="F19" i="28"/>
  <c r="E19" i="28"/>
  <c r="D19" i="28"/>
  <c r="A19" i="28"/>
  <c r="F18" i="28"/>
  <c r="E18" i="28"/>
  <c r="D18" i="28"/>
  <c r="A18" i="28"/>
  <c r="A17" i="28" l="1"/>
  <c r="G16" i="28"/>
  <c r="F16" i="28"/>
  <c r="E16" i="28"/>
  <c r="D16" i="28"/>
  <c r="C16" i="28"/>
  <c r="G15" i="28" l="1"/>
  <c r="F15" i="28"/>
  <c r="E15" i="28"/>
  <c r="D15" i="28"/>
  <c r="C15" i="28"/>
  <c r="A15" i="28"/>
  <c r="G14" i="28"/>
  <c r="F14" i="28"/>
  <c r="E14" i="28"/>
  <c r="D14" i="28"/>
  <c r="C14" i="28"/>
  <c r="A14" i="28"/>
  <c r="G13" i="28"/>
  <c r="F13" i="28"/>
  <c r="E13" i="28"/>
  <c r="D13" i="28"/>
  <c r="C13" i="28"/>
  <c r="A13" i="28"/>
  <c r="F12" i="28"/>
  <c r="E12" i="28"/>
  <c r="D12" i="28"/>
  <c r="A12" i="28" l="1"/>
  <c r="G11" i="28"/>
  <c r="F11" i="28"/>
  <c r="E11" i="28"/>
  <c r="D11" i="28"/>
  <c r="C11" i="28"/>
  <c r="A11" i="28" l="1"/>
  <c r="G10" i="28"/>
  <c r="F10" i="28"/>
  <c r="E10" i="28"/>
  <c r="D10" i="28"/>
  <c r="C10" i="28"/>
  <c r="A10" i="28"/>
  <c r="G9" i="28"/>
  <c r="F9" i="28"/>
  <c r="E9" i="28"/>
  <c r="D9" i="28"/>
  <c r="C9" i="28"/>
  <c r="A9" i="28"/>
  <c r="A8" i="28" l="1"/>
  <c r="A7" i="28"/>
  <c r="F6" i="28" l="1"/>
  <c r="E6" i="28"/>
  <c r="D6" i="28"/>
  <c r="A6" i="28"/>
  <c r="F5" i="28"/>
  <c r="E5" i="28"/>
  <c r="D5" i="28"/>
  <c r="A5" i="28"/>
  <c r="K70" i="12"/>
  <c r="K68" i="12" l="1"/>
  <c r="B63" i="28"/>
  <c r="K66" i="12"/>
  <c r="B61" i="28"/>
  <c r="K67" i="12"/>
  <c r="B62" i="28"/>
  <c r="K65" i="12"/>
  <c r="B60" i="28"/>
  <c r="K64" i="12"/>
  <c r="B59" i="28"/>
  <c r="K34" i="12" l="1"/>
  <c r="B29" i="28"/>
  <c r="K57" i="12"/>
  <c r="B52" i="28"/>
  <c r="K56" i="12"/>
  <c r="B51" i="28"/>
  <c r="K21" i="12"/>
  <c r="B16" i="28"/>
  <c r="C21" i="8"/>
  <c r="K20" i="12"/>
  <c r="B15" i="28"/>
  <c r="C24" i="8"/>
  <c r="K19" i="12"/>
  <c r="B14" i="28"/>
  <c r="K35" i="12"/>
  <c r="B30" i="28"/>
  <c r="K43" i="12"/>
  <c r="B38" i="28"/>
  <c r="K51" i="12"/>
  <c r="B46" i="28"/>
  <c r="K59" i="12"/>
  <c r="B54" i="28"/>
  <c r="K58" i="12"/>
  <c r="B53" i="28"/>
  <c r="K41" i="12"/>
  <c r="B36" i="28"/>
  <c r="K50" i="12"/>
  <c r="B45" i="28"/>
  <c r="B35" i="28"/>
  <c r="K49" i="12"/>
  <c r="B44" i="28"/>
  <c r="K48" i="12"/>
  <c r="B43" i="28"/>
  <c r="K31" i="12"/>
  <c r="B26" i="28"/>
  <c r="K47" i="12"/>
  <c r="B42" i="28"/>
  <c r="K55" i="12"/>
  <c r="B50" i="28"/>
  <c r="K32" i="12"/>
  <c r="B27" i="28"/>
  <c r="C12" i="8"/>
  <c r="K14" i="12"/>
  <c r="B9" i="28"/>
  <c r="K38" i="12"/>
  <c r="B33" i="28"/>
  <c r="K46" i="12"/>
  <c r="B41" i="28"/>
  <c r="K54" i="12"/>
  <c r="B49" i="28"/>
  <c r="K62" i="12"/>
  <c r="B57" i="28"/>
  <c r="C16" i="8"/>
  <c r="K18" i="12"/>
  <c r="B13" i="28"/>
  <c r="K33" i="12"/>
  <c r="B28" i="28"/>
  <c r="C13" i="8"/>
  <c r="K16" i="12"/>
  <c r="B11" i="28"/>
  <c r="K29" i="12"/>
  <c r="B24" i="28"/>
  <c r="K37" i="12"/>
  <c r="B32" i="28"/>
  <c r="K45" i="12"/>
  <c r="B40" i="28"/>
  <c r="K53" i="12"/>
  <c r="B48" i="28"/>
  <c r="K61" i="12"/>
  <c r="B56" i="28"/>
  <c r="B37" i="28"/>
  <c r="C25" i="8"/>
  <c r="K15" i="12"/>
  <c r="B10" i="28"/>
  <c r="K36" i="12"/>
  <c r="B31" i="28"/>
  <c r="K44" i="12"/>
  <c r="B39" i="28"/>
  <c r="K52" i="12"/>
  <c r="B47" i="28"/>
  <c r="K60" i="12"/>
  <c r="B55" i="28"/>
  <c r="D43" i="7" l="1"/>
  <c r="F43" i="7" s="1"/>
  <c r="G43" i="7" s="1"/>
  <c r="D42" i="7"/>
  <c r="F42" i="7" s="1"/>
  <c r="G42" i="7" s="1"/>
  <c r="D41" i="7"/>
  <c r="F41" i="7" s="1"/>
  <c r="G41" i="7" s="1"/>
  <c r="D39" i="7"/>
  <c r="F39" i="7" s="1"/>
  <c r="G39" i="7" s="1"/>
  <c r="C33" i="30" l="1"/>
  <c r="C32" i="30"/>
  <c r="T39" i="30" l="1"/>
  <c r="Q52" i="30" l="1"/>
  <c r="D52" i="30" s="1"/>
  <c r="T32" i="30"/>
  <c r="T36" i="30"/>
  <c r="S33" i="30" l="1"/>
  <c r="F18" i="3" l="1"/>
  <c r="G18" i="3" s="1"/>
  <c r="H18" i="24"/>
  <c r="X7" i="30" l="1"/>
  <c r="V7" i="30"/>
  <c r="W7" i="30"/>
  <c r="W8" i="30" l="1"/>
  <c r="V8" i="30"/>
  <c r="X8" i="30"/>
  <c r="AC7" i="30"/>
  <c r="AB7" i="30" l="1"/>
  <c r="X10" i="30"/>
  <c r="X9" i="30"/>
  <c r="W10" i="30"/>
  <c r="W9" i="30"/>
  <c r="AC8" i="30"/>
  <c r="V10" i="30"/>
  <c r="V9" i="30"/>
  <c r="AB8" i="30" l="1"/>
  <c r="AA7" i="30"/>
  <c r="AC10" i="30"/>
  <c r="AC9" i="30"/>
  <c r="Y7" i="30" l="1"/>
  <c r="AA8" i="30"/>
  <c r="Z7" i="30"/>
  <c r="AB9" i="30"/>
  <c r="Y8" i="30" l="1"/>
  <c r="Z8" i="30"/>
  <c r="AA10" i="30"/>
  <c r="AA9" i="30"/>
  <c r="AB10" i="30"/>
  <c r="Y9" i="30" l="1"/>
  <c r="Z10" i="30"/>
  <c r="Z9" i="30"/>
  <c r="Y10" i="30" l="1"/>
  <c r="H62" i="32" l="1"/>
  <c r="D62" i="32" s="1"/>
  <c r="B62" i="32" l="1"/>
  <c r="X45" i="30" l="1"/>
  <c r="AA53" i="30"/>
  <c r="V41" i="30"/>
  <c r="U41" i="30" s="1"/>
  <c r="Z39" i="30"/>
  <c r="Z60" i="30"/>
  <c r="S66" i="30" l="1"/>
  <c r="U66" i="30"/>
  <c r="Q54" i="30"/>
  <c r="AB45" i="30"/>
  <c r="W52" i="30" l="1"/>
  <c r="AC39" i="30"/>
  <c r="T41" i="30" l="1"/>
  <c r="R14" i="30" l="1"/>
  <c r="E14" i="3" l="1"/>
  <c r="G14" i="3" s="1"/>
  <c r="H14" i="24"/>
  <c r="B11" i="30" l="1"/>
  <c r="R23" i="30" l="1"/>
  <c r="R25" i="30"/>
  <c r="R22" i="30"/>
  <c r="R24" i="30"/>
  <c r="R21" i="30" l="1"/>
  <c r="R8" i="30" l="1"/>
  <c r="R7" i="30"/>
  <c r="R10" i="30" l="1"/>
  <c r="R9" i="30" l="1"/>
  <c r="R19" i="30"/>
  <c r="R20" i="30" l="1"/>
  <c r="R66" i="30"/>
  <c r="S36" i="30" l="1"/>
  <c r="D36" i="30" s="1"/>
  <c r="B32" i="30"/>
  <c r="S32" i="30"/>
  <c r="D32" i="30" s="1"/>
  <c r="C29" i="36"/>
  <c r="P45" i="30"/>
  <c r="S60" i="30"/>
  <c r="D60" i="30" s="1"/>
  <c r="R27" i="30"/>
  <c r="P39" i="30"/>
  <c r="O38" i="30"/>
  <c r="B52" i="30" l="1"/>
  <c r="C49" i="36"/>
  <c r="N52" i="30"/>
  <c r="E52" i="30" s="1"/>
  <c r="R41" i="30"/>
  <c r="P60" i="30"/>
  <c r="C60" i="30" s="1"/>
  <c r="S45" i="30" l="1"/>
  <c r="Q66" i="30"/>
  <c r="C66" i="30" l="1"/>
  <c r="C65" i="36"/>
  <c r="F20" i="3" l="1"/>
  <c r="I20" i="3" l="1"/>
  <c r="H11" i="6" l="1"/>
  <c r="J11" i="6" s="1"/>
  <c r="H10" i="6"/>
  <c r="C46" i="36" l="1"/>
  <c r="O66" i="30"/>
  <c r="E66" i="30" s="1"/>
  <c r="B43" i="30" l="1"/>
  <c r="C54" i="36"/>
  <c r="N36" i="30"/>
  <c r="E36" i="30" s="1"/>
  <c r="J66" i="30"/>
  <c r="D66" i="30" s="1"/>
  <c r="H49" i="30"/>
  <c r="C49" i="30" s="1"/>
  <c r="B49" i="30"/>
  <c r="M67" i="30"/>
  <c r="G67" i="30"/>
  <c r="J53" i="30"/>
  <c r="D53" i="30" s="1"/>
  <c r="N43" i="30"/>
  <c r="E43" i="30" s="1"/>
  <c r="Q67" i="30"/>
  <c r="B57" i="30"/>
  <c r="I67" i="30"/>
  <c r="Q57" i="30" l="1"/>
  <c r="D57" i="30" s="1"/>
  <c r="H67" i="30"/>
  <c r="H55" i="30"/>
  <c r="B53" i="30"/>
  <c r="C33" i="36"/>
  <c r="C63" i="36"/>
  <c r="B66" i="30"/>
  <c r="B60" i="30"/>
  <c r="N60" i="30"/>
  <c r="E60" i="30" s="1"/>
  <c r="C57" i="36"/>
  <c r="C50" i="36"/>
  <c r="H53" i="30"/>
  <c r="C53" i="30" s="1"/>
  <c r="B36" i="30" l="1"/>
  <c r="L67" i="30"/>
  <c r="D16" i="25" l="1"/>
  <c r="E16" i="25"/>
  <c r="J19" i="3"/>
  <c r="J16" i="3"/>
  <c r="C18" i="3"/>
  <c r="C15" i="3"/>
  <c r="K15" i="3" s="1"/>
  <c r="C16" i="3"/>
  <c r="D16" i="3" s="1"/>
  <c r="K16" i="8"/>
  <c r="K13" i="8"/>
  <c r="M13" i="8" s="1"/>
  <c r="C20" i="3"/>
  <c r="K20" i="3" s="1"/>
  <c r="C14" i="3"/>
  <c r="K14" i="3" s="1"/>
  <c r="C34" i="3"/>
  <c r="K34" i="3" s="1"/>
  <c r="C33" i="3"/>
  <c r="K33" i="3" s="1"/>
  <c r="C19" i="3"/>
  <c r="D19" i="3" s="1"/>
  <c r="F26" i="16"/>
  <c r="F25" i="16" s="1"/>
  <c r="K24" i="8"/>
  <c r="M24" i="8" s="1"/>
  <c r="D33" i="7"/>
  <c r="F33" i="7" s="1"/>
  <c r="G33" i="7" s="1"/>
  <c r="K12" i="8"/>
  <c r="E60" i="14" l="1"/>
  <c r="K16" i="3"/>
  <c r="D34" i="3"/>
  <c r="D24" i="7"/>
  <c r="E7" i="14" s="1"/>
  <c r="E63" i="14"/>
  <c r="K19" i="3"/>
  <c r="D33" i="3"/>
  <c r="D15" i="3"/>
  <c r="K18" i="3"/>
  <c r="F24" i="7" l="1"/>
  <c r="G24" i="7" s="1"/>
  <c r="B7" i="30" l="1"/>
  <c r="B14" i="30" l="1"/>
  <c r="B14" i="23" l="1"/>
  <c r="L12" i="8" l="1"/>
  <c r="L14" i="3"/>
  <c r="H18" i="3" l="1"/>
  <c r="J18" i="3" s="1"/>
  <c r="I18" i="24"/>
  <c r="B18" i="24"/>
  <c r="J16" i="8" l="1"/>
  <c r="M16" i="8" s="1"/>
  <c r="E23" i="14" s="1"/>
  <c r="B18" i="3"/>
  <c r="D18" i="3" s="1"/>
  <c r="S39" i="30" l="1"/>
  <c r="T48" i="30"/>
  <c r="B8" i="30" l="1"/>
  <c r="B9" i="30"/>
  <c r="B10" i="30" l="1"/>
  <c r="B19" i="30" l="1"/>
  <c r="B25" i="30" l="1"/>
  <c r="B22" i="30" l="1"/>
  <c r="B24" i="30"/>
  <c r="B23" i="30"/>
  <c r="C47" i="36" l="1"/>
  <c r="J50" i="30"/>
  <c r="D50" i="30" s="1"/>
  <c r="C30" i="36"/>
  <c r="J33" i="30"/>
  <c r="D33" i="30" s="1"/>
  <c r="J48" i="30"/>
  <c r="H56" i="30"/>
  <c r="B33" i="30"/>
  <c r="B21" i="30" l="1"/>
  <c r="B20" i="30"/>
  <c r="N45" i="30"/>
  <c r="E45" i="30" s="1"/>
  <c r="Q58" i="30"/>
  <c r="H54" i="30"/>
  <c r="B50" i="30"/>
  <c r="B56" i="30"/>
  <c r="N61" i="30"/>
  <c r="P41" i="30"/>
  <c r="I55" i="30"/>
  <c r="N39" i="30"/>
  <c r="B61" i="30"/>
  <c r="B48" i="30"/>
  <c r="B58" i="30"/>
  <c r="B55" i="30"/>
  <c r="B27" i="30"/>
  <c r="J10" i="6" l="1"/>
  <c r="B41" i="30"/>
  <c r="B54" i="30"/>
  <c r="B45" i="30"/>
  <c r="B67" i="30"/>
  <c r="B44" i="30"/>
  <c r="B38" i="30" l="1"/>
  <c r="B39" i="30"/>
  <c r="B70" i="30"/>
  <c r="M11" i="30" l="1"/>
  <c r="F8" i="36"/>
  <c r="K11" i="30" l="1"/>
  <c r="S11" i="30"/>
  <c r="N11" i="30" l="1"/>
  <c r="E11" i="30" s="1"/>
  <c r="P11" i="30"/>
  <c r="I11" i="30" l="1"/>
  <c r="L11" i="30"/>
  <c r="Q11" i="30"/>
  <c r="H11" i="30"/>
  <c r="T11" i="30"/>
  <c r="E8" i="36" l="1"/>
  <c r="U11" i="30"/>
  <c r="J11" i="30"/>
  <c r="O11" i="30"/>
  <c r="D11" i="30" l="1"/>
  <c r="G11" i="30" l="1"/>
  <c r="D8" i="36"/>
  <c r="C8" i="36" s="1"/>
  <c r="D12" i="8"/>
  <c r="F11" i="30"/>
  <c r="C11" i="30" l="1"/>
  <c r="B63" i="32" l="1"/>
  <c r="G21" i="6"/>
  <c r="F14" i="26" l="1"/>
  <c r="D7" i="28" l="1"/>
  <c r="D8" i="28" l="1"/>
  <c r="E7" i="28" l="1"/>
  <c r="E8" i="28" l="1"/>
  <c r="E17" i="28" l="1"/>
  <c r="E25" i="28" l="1"/>
  <c r="E59" i="28" l="1"/>
  <c r="F7" i="28" l="1"/>
  <c r="F8" i="28" l="1"/>
  <c r="F17" i="28" l="1"/>
  <c r="F25" i="28" l="1"/>
  <c r="F59" i="28" l="1"/>
  <c r="D17" i="28" l="1"/>
  <c r="D25" i="28" l="1"/>
  <c r="D59" i="28" l="1"/>
  <c r="G5" i="28" l="1"/>
  <c r="G6" i="28"/>
  <c r="F10" i="31"/>
  <c r="F11" i="31"/>
  <c r="E11" i="31" l="1"/>
  <c r="J11" i="12"/>
  <c r="E10" i="31"/>
  <c r="J10" i="12"/>
  <c r="G8" i="28" l="1"/>
  <c r="G7" i="28"/>
  <c r="F13" i="31"/>
  <c r="F12" i="31"/>
  <c r="E12" i="31" l="1"/>
  <c r="J12" i="12"/>
  <c r="J13" i="12"/>
  <c r="E13" i="31"/>
  <c r="D41" i="31" l="1"/>
  <c r="J30" i="12" l="1"/>
  <c r="E30" i="31"/>
  <c r="J71" i="12"/>
  <c r="E22" i="31"/>
  <c r="J22" i="12"/>
  <c r="J40" i="12" l="1"/>
  <c r="E41" i="31"/>
  <c r="T7" i="30" l="1"/>
  <c r="T8" i="30" l="1"/>
  <c r="T9" i="30" l="1"/>
  <c r="T10" i="30" l="1"/>
  <c r="U7" i="30" l="1"/>
  <c r="U8" i="30"/>
  <c r="U10" i="30" l="1"/>
  <c r="U9" i="30"/>
  <c r="G12" i="28" l="1"/>
  <c r="F17" i="31"/>
  <c r="G17" i="28" l="1"/>
  <c r="F22" i="31"/>
  <c r="G20" i="28" l="1"/>
  <c r="F25" i="31"/>
  <c r="F26" i="31"/>
  <c r="G21" i="28"/>
  <c r="F27" i="31"/>
  <c r="F28" i="31"/>
  <c r="G23" i="28"/>
  <c r="G18" i="28" l="1"/>
  <c r="F23" i="31"/>
  <c r="F24" i="31"/>
  <c r="G19" i="28"/>
  <c r="G25" i="28" l="1"/>
  <c r="F30" i="31" l="1"/>
  <c r="O61" i="30" l="1"/>
  <c r="G59" i="28"/>
  <c r="F41" i="31"/>
  <c r="K67" i="30"/>
  <c r="E53" i="36"/>
  <c r="C53" i="36" s="1"/>
  <c r="I56" i="30"/>
  <c r="K44" i="30"/>
  <c r="P67" i="30"/>
  <c r="K39" i="30"/>
  <c r="O39" i="30"/>
  <c r="F55" i="30"/>
  <c r="C55" i="30" s="1"/>
  <c r="I22" i="6" l="1"/>
  <c r="S58" i="30"/>
  <c r="D58" i="30" s="1"/>
  <c r="D58" i="36"/>
  <c r="T47" i="30"/>
  <c r="U48" i="30"/>
  <c r="D45" i="36"/>
  <c r="J55" i="30"/>
  <c r="D55" i="30" s="1"/>
  <c r="E52" i="36"/>
  <c r="C52" i="36" s="1"/>
  <c r="D42" i="36"/>
  <c r="O45" i="30"/>
  <c r="E50" i="14" l="1"/>
  <c r="E44" i="7" l="1"/>
  <c r="AB24" i="30" l="1"/>
  <c r="AA24" i="30" s="1"/>
  <c r="T24" i="30"/>
  <c r="W24" i="30"/>
  <c r="X19" i="30"/>
  <c r="T14" i="30"/>
  <c r="AA19" i="30"/>
  <c r="Z19" i="30"/>
  <c r="Y19" i="30"/>
  <c r="AB14" i="30"/>
  <c r="AA14" i="30" s="1"/>
  <c r="Z14" i="30" s="1"/>
  <c r="Y14" i="30" s="1"/>
  <c r="AB19" i="30"/>
  <c r="AC14" i="30"/>
  <c r="AC19" i="30"/>
  <c r="T23" i="30"/>
  <c r="W23" i="30"/>
  <c r="AB23" i="30"/>
  <c r="AB25" i="30"/>
  <c r="AA25" i="30" s="1"/>
  <c r="T25" i="30"/>
  <c r="W25" i="30"/>
  <c r="V25" i="30" l="1"/>
  <c r="AA23" i="30"/>
  <c r="V23" i="30"/>
  <c r="U14" i="30"/>
  <c r="X14" i="30"/>
  <c r="W14" i="30" s="1"/>
  <c r="V14" i="30" s="1"/>
  <c r="U23" i="30"/>
  <c r="V24" i="30"/>
  <c r="AC25" i="30"/>
  <c r="U25" i="30"/>
  <c r="U19" i="30"/>
  <c r="U24" i="30"/>
  <c r="Z23" i="30"/>
  <c r="Y23" i="30" s="1"/>
  <c r="X23" i="30" s="1"/>
  <c r="Z24" i="30"/>
  <c r="Y24" i="30" s="1"/>
  <c r="X24" i="30" s="1"/>
  <c r="AC24" i="30"/>
  <c r="W19" i="30"/>
  <c r="V19" i="30" s="1"/>
  <c r="W22" i="30"/>
  <c r="T22" i="30"/>
  <c r="AB22" i="30"/>
  <c r="AC23" i="30"/>
  <c r="Z25" i="30"/>
  <c r="Y25" i="30" s="1"/>
  <c r="X25" i="30" s="1"/>
  <c r="U22" i="30" l="1"/>
  <c r="AA22" i="30"/>
  <c r="V22" i="30"/>
  <c r="AC22" i="30"/>
  <c r="Z22" i="30" l="1"/>
  <c r="Y22" i="30" s="1"/>
  <c r="X22" i="30" s="1"/>
  <c r="W21" i="30" l="1"/>
  <c r="V21" i="30" s="1"/>
  <c r="T21" i="30"/>
  <c r="AB21" i="30"/>
  <c r="AA21" i="30" l="1"/>
  <c r="AC21" i="30"/>
  <c r="Z21" i="30"/>
  <c r="Y21" i="30" s="1"/>
  <c r="X21" i="30" s="1"/>
  <c r="U21" i="30"/>
  <c r="T20" i="30" l="1"/>
  <c r="AB20" i="30"/>
  <c r="AC20" i="30"/>
  <c r="AA20" i="30"/>
  <c r="AA27" i="30" l="1"/>
  <c r="U20" i="30"/>
  <c r="Z27" i="30"/>
  <c r="AB27" i="30"/>
  <c r="Y27" i="30"/>
  <c r="X27" i="30"/>
  <c r="Z20" i="30"/>
  <c r="Y20" i="30" s="1"/>
  <c r="X20" i="30" s="1"/>
  <c r="W20" i="30" s="1"/>
  <c r="V20" i="30" s="1"/>
  <c r="AC27" i="30"/>
  <c r="W27" i="30"/>
  <c r="V27" i="30" l="1"/>
  <c r="AB39" i="30"/>
  <c r="AA39" i="30" s="1"/>
  <c r="U27" i="30"/>
  <c r="P54" i="30"/>
  <c r="AC47" i="30"/>
  <c r="X58" i="30"/>
  <c r="V56" i="30"/>
  <c r="D56" i="30" s="1"/>
  <c r="Z48" i="30"/>
  <c r="Y39" i="30"/>
  <c r="AA43" i="30"/>
  <c r="W61" i="30"/>
  <c r="E61" i="30" s="1"/>
  <c r="W39" i="30"/>
  <c r="E39" i="30" s="1"/>
  <c r="K54" i="30" l="1"/>
  <c r="D54" i="30" s="1"/>
  <c r="D64" i="36"/>
  <c r="O67" i="30"/>
  <c r="I39" i="30"/>
  <c r="U39" i="30"/>
  <c r="M38" i="30"/>
  <c r="F35" i="36"/>
  <c r="F56" i="30"/>
  <c r="C56" i="30" s="1"/>
  <c r="Q41" i="30"/>
  <c r="E38" i="36"/>
  <c r="E58" i="36"/>
  <c r="T61" i="30"/>
  <c r="N38" i="30"/>
  <c r="E38" i="30" s="1"/>
  <c r="L44" i="30"/>
  <c r="E42" i="36"/>
  <c r="T45" i="30"/>
  <c r="S67" i="30"/>
  <c r="F42" i="8" l="1"/>
  <c r="C69" i="1" l="1"/>
  <c r="B69" i="1" s="1"/>
  <c r="J71" i="2"/>
  <c r="J69" i="2"/>
  <c r="N67" i="30" s="1"/>
  <c r="K31" i="3"/>
  <c r="D31" i="3" s="1"/>
  <c r="C23" i="6" l="1"/>
  <c r="K69" i="12"/>
  <c r="F20" i="16" l="1"/>
  <c r="E57" i="14" s="1"/>
  <c r="D29" i="7"/>
  <c r="F29" i="7" s="1"/>
  <c r="G29" i="7" s="1"/>
  <c r="C39" i="1" l="1"/>
  <c r="C35" i="28" l="1"/>
  <c r="B39" i="1"/>
  <c r="K39" i="12" l="1"/>
  <c r="C20" i="6"/>
  <c r="B34" i="28"/>
  <c r="J20" i="6" l="1"/>
  <c r="E14" i="10" l="1"/>
  <c r="B14" i="10" l="1"/>
  <c r="I12" i="8" s="1"/>
  <c r="C20" i="24" l="1"/>
  <c r="E20" i="3" l="1"/>
  <c r="G20" i="3" s="1"/>
  <c r="H20" i="24"/>
  <c r="C17" i="10" l="1"/>
  <c r="E17" i="10"/>
  <c r="F17" i="10"/>
  <c r="D17" i="10"/>
  <c r="B17" i="10" l="1"/>
  <c r="I14" i="8" s="1"/>
  <c r="D10" i="10" l="1"/>
  <c r="D11" i="10"/>
  <c r="E10" i="10"/>
  <c r="E11" i="10"/>
  <c r="F10" i="10" l="1"/>
  <c r="F11" i="10"/>
  <c r="C10" i="10"/>
  <c r="C11" i="10"/>
  <c r="B10" i="10"/>
  <c r="I9" i="8" s="1"/>
  <c r="D12" i="10" l="1"/>
  <c r="D13" i="10"/>
  <c r="E12" i="10"/>
  <c r="E13" i="10"/>
  <c r="B11" i="10"/>
  <c r="I10" i="8" s="1"/>
  <c r="D22" i="10"/>
  <c r="F12" i="10" l="1"/>
  <c r="F13" i="10"/>
  <c r="C12" i="10"/>
  <c r="E22" i="10"/>
  <c r="B12" i="10"/>
  <c r="F22" i="10"/>
  <c r="B13" i="10" l="1"/>
  <c r="I11" i="8" s="1"/>
  <c r="C13" i="10"/>
  <c r="C22" i="10"/>
  <c r="B22" i="10" l="1"/>
  <c r="H17" i="11" l="1"/>
  <c r="G17" i="11"/>
  <c r="K17" i="11" l="1"/>
  <c r="H14" i="32"/>
  <c r="F17" i="11"/>
  <c r="E17" i="11"/>
  <c r="F14" i="32" s="1"/>
  <c r="C17" i="11"/>
  <c r="B17" i="11"/>
  <c r="D17" i="11"/>
  <c r="H14" i="8" l="1"/>
  <c r="B14" i="32"/>
  <c r="C14" i="32"/>
  <c r="J17" i="11"/>
  <c r="L17" i="11"/>
  <c r="G14" i="32"/>
  <c r="D14" i="32" s="1"/>
  <c r="B10" i="11" l="1"/>
  <c r="C10" i="11"/>
  <c r="E10" i="11"/>
  <c r="F7" i="32" s="1"/>
  <c r="E11" i="11"/>
  <c r="F8" i="32" s="1"/>
  <c r="D11" i="11"/>
  <c r="D10" i="11"/>
  <c r="G10" i="11"/>
  <c r="G11" i="11"/>
  <c r="H11" i="11"/>
  <c r="H10" i="11"/>
  <c r="F11" i="11"/>
  <c r="F10" i="11"/>
  <c r="L11" i="11" l="1"/>
  <c r="G8" i="32"/>
  <c r="C7" i="32"/>
  <c r="J10" i="11"/>
  <c r="K11" i="11"/>
  <c r="H8" i="32"/>
  <c r="G7" i="32"/>
  <c r="L10" i="11"/>
  <c r="H9" i="8"/>
  <c r="B7" i="32"/>
  <c r="K10" i="11"/>
  <c r="H7" i="32"/>
  <c r="B11" i="11"/>
  <c r="C11" i="11"/>
  <c r="H12" i="11" l="1"/>
  <c r="H13" i="11"/>
  <c r="E13" i="11"/>
  <c r="F10" i="32" s="1"/>
  <c r="D7" i="32"/>
  <c r="H10" i="8"/>
  <c r="B8" i="32"/>
  <c r="D8" i="32"/>
  <c r="C8" i="32"/>
  <c r="J11" i="11"/>
  <c r="E12" i="11"/>
  <c r="F9" i="32" s="1"/>
  <c r="G12" i="11"/>
  <c r="D13" i="11"/>
  <c r="D12" i="11"/>
  <c r="C12" i="11"/>
  <c r="B12" i="11"/>
  <c r="B9" i="32" s="1"/>
  <c r="F12" i="11"/>
  <c r="F13" i="11"/>
  <c r="G13" i="11" l="1"/>
  <c r="J12" i="11"/>
  <c r="L13" i="11"/>
  <c r="G10" i="32"/>
  <c r="G9" i="32"/>
  <c r="L12" i="11"/>
  <c r="C9" i="32"/>
  <c r="E22" i="11"/>
  <c r="F19" i="32" s="1"/>
  <c r="H9" i="32"/>
  <c r="K12" i="11"/>
  <c r="D22" i="11"/>
  <c r="B13" i="11"/>
  <c r="H22" i="11"/>
  <c r="G22" i="11"/>
  <c r="F22" i="11"/>
  <c r="H10" i="32" l="1"/>
  <c r="D10" i="32" s="1"/>
  <c r="K13" i="11"/>
  <c r="H19" i="32"/>
  <c r="K22" i="11"/>
  <c r="C22" i="11"/>
  <c r="C13" i="11"/>
  <c r="G19" i="32"/>
  <c r="D19" i="32" s="1"/>
  <c r="L22" i="11"/>
  <c r="B10" i="32"/>
  <c r="H11" i="8"/>
  <c r="D9" i="32"/>
  <c r="B22" i="11"/>
  <c r="B19" i="32" s="1"/>
  <c r="C10" i="32" l="1"/>
  <c r="J13" i="11"/>
  <c r="J22" i="11"/>
  <c r="C19" i="32"/>
  <c r="I10" i="9" l="1"/>
  <c r="I11" i="9"/>
  <c r="B10" i="9"/>
  <c r="K9" i="8" l="1"/>
  <c r="C10" i="3"/>
  <c r="K10" i="3" s="1"/>
  <c r="B11" i="9"/>
  <c r="I12" i="9" l="1"/>
  <c r="K10" i="8"/>
  <c r="C11" i="3"/>
  <c r="K11" i="3" s="1"/>
  <c r="I13" i="9"/>
  <c r="B12" i="9"/>
  <c r="C12" i="3" s="1"/>
  <c r="K12" i="3" s="1"/>
  <c r="B13" i="9" l="1"/>
  <c r="I17" i="9"/>
  <c r="C13" i="3" l="1"/>
  <c r="K11" i="8"/>
  <c r="I22" i="9"/>
  <c r="B22" i="9" l="1"/>
  <c r="C22" i="3" s="1"/>
  <c r="K22" i="3" s="1"/>
  <c r="B17" i="9"/>
  <c r="K13" i="3"/>
  <c r="K14" i="8" l="1"/>
  <c r="C17" i="3"/>
  <c r="K17" i="3" s="1"/>
  <c r="D20" i="24" l="1"/>
  <c r="H20" i="3" l="1"/>
  <c r="J20" i="3" s="1"/>
  <c r="I20" i="24"/>
  <c r="B20" i="24"/>
  <c r="D14" i="24" l="1"/>
  <c r="E35" i="14"/>
  <c r="B20" i="3"/>
  <c r="D20" i="3" s="1"/>
  <c r="J21" i="8"/>
  <c r="M21" i="8" s="1"/>
  <c r="H14" i="3" l="1"/>
  <c r="J14" i="3" s="1"/>
  <c r="I14" i="24"/>
  <c r="B14" i="24"/>
  <c r="J12" i="8" l="1"/>
  <c r="M12" i="8" s="1"/>
  <c r="E19" i="14" s="1"/>
  <c r="B14" i="3"/>
  <c r="D14" i="3" s="1"/>
  <c r="D17" i="24" l="1"/>
  <c r="E17" i="24"/>
  <c r="F17" i="23"/>
  <c r="C17" i="24"/>
  <c r="C17" i="23"/>
  <c r="D17" i="23"/>
  <c r="F17" i="24"/>
  <c r="F17" i="3" s="1"/>
  <c r="E17" i="23"/>
  <c r="B17" i="23" l="1"/>
  <c r="I17" i="3"/>
  <c r="H17" i="3" s="1"/>
  <c r="J17" i="3" s="1"/>
  <c r="I17" i="24"/>
  <c r="B17" i="24"/>
  <c r="H17" i="24"/>
  <c r="E17" i="3"/>
  <c r="G17" i="3" s="1"/>
  <c r="B17" i="3" l="1"/>
  <c r="J14" i="8"/>
  <c r="L14" i="8"/>
  <c r="L17" i="3"/>
  <c r="D10" i="24" l="1"/>
  <c r="H10" i="3" s="1"/>
  <c r="D11" i="24"/>
  <c r="H11" i="3" s="1"/>
  <c r="F10" i="23"/>
  <c r="F11" i="23"/>
  <c r="E10" i="23"/>
  <c r="E11" i="23"/>
  <c r="D10" i="23"/>
  <c r="D11" i="23"/>
  <c r="C10" i="23"/>
  <c r="C11" i="23"/>
  <c r="F10" i="24"/>
  <c r="F10" i="3" s="1"/>
  <c r="F11" i="24"/>
  <c r="F11" i="3" s="1"/>
  <c r="C10" i="24"/>
  <c r="C11" i="24"/>
  <c r="E10" i="24"/>
  <c r="E11" i="24"/>
  <c r="D17" i="3"/>
  <c r="I10" i="24" l="1"/>
  <c r="I10" i="3"/>
  <c r="J10" i="3" s="1"/>
  <c r="B10" i="24"/>
  <c r="E10" i="3"/>
  <c r="G10" i="3" s="1"/>
  <c r="H10" i="24"/>
  <c r="B11" i="23"/>
  <c r="I11" i="3"/>
  <c r="J11" i="3" s="1"/>
  <c r="I11" i="24"/>
  <c r="E11" i="3"/>
  <c r="G11" i="3" s="1"/>
  <c r="H11" i="24"/>
  <c r="B11" i="24"/>
  <c r="B10" i="23"/>
  <c r="D12" i="24"/>
  <c r="H12" i="3" s="1"/>
  <c r="F12" i="24"/>
  <c r="F12" i="3" s="1"/>
  <c r="C12" i="23" l="1"/>
  <c r="D12" i="23"/>
  <c r="E12" i="23"/>
  <c r="E13" i="23"/>
  <c r="F12" i="23"/>
  <c r="F22" i="23"/>
  <c r="L11" i="3"/>
  <c r="L10" i="8"/>
  <c r="C22" i="24"/>
  <c r="C12" i="24"/>
  <c r="E22" i="24"/>
  <c r="E12" i="24"/>
  <c r="L9" i="8"/>
  <c r="L10" i="3"/>
  <c r="D11" i="5"/>
  <c r="B11" i="3"/>
  <c r="D11" i="3" s="1"/>
  <c r="J10" i="8"/>
  <c r="B10" i="3"/>
  <c r="J9" i="8"/>
  <c r="D10" i="5"/>
  <c r="F13" i="23"/>
  <c r="C13" i="23"/>
  <c r="F22" i="24"/>
  <c r="F22" i="3" s="1"/>
  <c r="D22" i="24"/>
  <c r="H22" i="3" s="1"/>
  <c r="D10" i="3" l="1"/>
  <c r="B12" i="23"/>
  <c r="L12" i="3" s="1"/>
  <c r="E22" i="23"/>
  <c r="E29" i="24"/>
  <c r="I30" i="3" s="1"/>
  <c r="I12" i="3"/>
  <c r="J12" i="3" s="1"/>
  <c r="I12" i="24"/>
  <c r="I22" i="3"/>
  <c r="J22" i="3" s="1"/>
  <c r="I22" i="24"/>
  <c r="E12" i="3"/>
  <c r="G12" i="3" s="1"/>
  <c r="H12" i="24"/>
  <c r="B12" i="24"/>
  <c r="B12" i="3" s="1"/>
  <c r="D12" i="3" s="1"/>
  <c r="D22" i="23"/>
  <c r="D13" i="23"/>
  <c r="B13" i="23" s="1"/>
  <c r="E22" i="3"/>
  <c r="G22" i="3" s="1"/>
  <c r="B22" i="24"/>
  <c r="B22" i="3" s="1"/>
  <c r="H22" i="24"/>
  <c r="D13" i="5"/>
  <c r="C29" i="24"/>
  <c r="C22" i="23"/>
  <c r="D29" i="24"/>
  <c r="H30" i="3" s="1"/>
  <c r="F29" i="24"/>
  <c r="F30" i="3" s="1"/>
  <c r="J30" i="3" l="1"/>
  <c r="J36" i="3" s="1"/>
  <c r="J40" i="3" s="1"/>
  <c r="B22" i="23"/>
  <c r="L22" i="3" s="1"/>
  <c r="D22" i="3" s="1"/>
  <c r="D29" i="23"/>
  <c r="F29" i="23"/>
  <c r="E29" i="23"/>
  <c r="I29" i="24"/>
  <c r="L13" i="3"/>
  <c r="D13" i="3" s="1"/>
  <c r="L11" i="8"/>
  <c r="E30" i="3"/>
  <c r="G30" i="3" s="1"/>
  <c r="G36" i="3" s="1"/>
  <c r="G40" i="3" s="1"/>
  <c r="H29" i="24"/>
  <c r="B29" i="24"/>
  <c r="E28" i="14"/>
  <c r="E36" i="14" s="1"/>
  <c r="D35" i="5"/>
  <c r="G28" i="14" l="1"/>
  <c r="G31" i="14"/>
  <c r="G33" i="14"/>
  <c r="G32" i="14"/>
  <c r="G34" i="14"/>
  <c r="G35" i="14"/>
  <c r="G30" i="14"/>
  <c r="G29" i="14"/>
  <c r="F27" i="10"/>
  <c r="H27" i="11"/>
  <c r="D27" i="11"/>
  <c r="F27" i="11"/>
  <c r="E27" i="10"/>
  <c r="E27" i="11"/>
  <c r="F24" i="32" s="1"/>
  <c r="D27" i="10"/>
  <c r="F25" i="11"/>
  <c r="D25" i="10"/>
  <c r="H25" i="11"/>
  <c r="E25" i="10"/>
  <c r="D25" i="11"/>
  <c r="F25" i="10"/>
  <c r="E25" i="11"/>
  <c r="F22" i="32" s="1"/>
  <c r="D14" i="33"/>
  <c r="L20" i="8"/>
  <c r="C29" i="23"/>
  <c r="D13" i="33"/>
  <c r="D12" i="25"/>
  <c r="L19" i="8"/>
  <c r="D4" i="33"/>
  <c r="D13" i="7"/>
  <c r="J11" i="8"/>
  <c r="D3" i="25"/>
  <c r="B30" i="3"/>
  <c r="L17" i="8"/>
  <c r="D10" i="25"/>
  <c r="D11" i="33"/>
  <c r="D28" i="11"/>
  <c r="D28" i="10"/>
  <c r="E28" i="10"/>
  <c r="F28" i="10"/>
  <c r="H28" i="11"/>
  <c r="E28" i="11"/>
  <c r="F25" i="32" s="1"/>
  <c r="F28" i="11"/>
  <c r="B27" i="11" l="1"/>
  <c r="G24" i="32"/>
  <c r="L27" i="11"/>
  <c r="G28" i="11"/>
  <c r="G25" i="11"/>
  <c r="C25" i="10"/>
  <c r="B25" i="10"/>
  <c r="I17" i="8" s="1"/>
  <c r="E22" i="14"/>
  <c r="J22" i="8"/>
  <c r="J27" i="8" s="1"/>
  <c r="F13" i="7"/>
  <c r="G13" i="7" s="1"/>
  <c r="C27" i="10"/>
  <c r="B27" i="10"/>
  <c r="I19" i="8" s="1"/>
  <c r="I27" i="9"/>
  <c r="B27" i="9"/>
  <c r="L25" i="11"/>
  <c r="G22" i="32"/>
  <c r="B28" i="11"/>
  <c r="L18" i="8"/>
  <c r="L22" i="8" s="1"/>
  <c r="L27" i="8" s="1"/>
  <c r="B29" i="23"/>
  <c r="L30" i="3" s="1"/>
  <c r="L36" i="3" s="1"/>
  <c r="L40" i="3" s="1"/>
  <c r="D11" i="25"/>
  <c r="D12" i="33"/>
  <c r="I25" i="9"/>
  <c r="B25" i="9"/>
  <c r="I28" i="9"/>
  <c r="B28" i="9"/>
  <c r="C28" i="10"/>
  <c r="B28" i="10"/>
  <c r="I20" i="8" s="1"/>
  <c r="B25" i="11"/>
  <c r="G25" i="32"/>
  <c r="L28" i="11"/>
  <c r="F26" i="11"/>
  <c r="D26" i="10"/>
  <c r="E26" i="11"/>
  <c r="F23" i="32" s="1"/>
  <c r="H26" i="11"/>
  <c r="F26" i="10"/>
  <c r="D26" i="11"/>
  <c r="E26" i="10"/>
  <c r="G27" i="11"/>
  <c r="K27" i="11" l="1"/>
  <c r="H24" i="32"/>
  <c r="G26" i="11"/>
  <c r="K25" i="11"/>
  <c r="H22" i="32"/>
  <c r="D22" i="32" s="1"/>
  <c r="K17" i="8"/>
  <c r="C25" i="3"/>
  <c r="H20" i="8"/>
  <c r="B25" i="32"/>
  <c r="B22" i="32"/>
  <c r="H17" i="8"/>
  <c r="D24" i="32"/>
  <c r="B26" i="11"/>
  <c r="C28" i="11"/>
  <c r="I26" i="9"/>
  <c r="B26" i="9"/>
  <c r="B24" i="32"/>
  <c r="H19" i="8"/>
  <c r="C28" i="3"/>
  <c r="K20" i="8"/>
  <c r="L26" i="11"/>
  <c r="G23" i="32"/>
  <c r="H25" i="32"/>
  <c r="D25" i="32" s="1"/>
  <c r="K28" i="11"/>
  <c r="C25" i="11"/>
  <c r="C26" i="10"/>
  <c r="B26" i="10"/>
  <c r="I18" i="8" s="1"/>
  <c r="K19" i="8"/>
  <c r="C27" i="3"/>
  <c r="C27" i="11"/>
  <c r="C26" i="11" l="1"/>
  <c r="K25" i="3"/>
  <c r="D25" i="3"/>
  <c r="J25" i="11"/>
  <c r="C22" i="32"/>
  <c r="B23" i="32"/>
  <c r="H18" i="8"/>
  <c r="K27" i="3"/>
  <c r="D27" i="3"/>
  <c r="H23" i="32"/>
  <c r="D23" i="32" s="1"/>
  <c r="K26" i="11"/>
  <c r="C25" i="32"/>
  <c r="J28" i="11"/>
  <c r="C24" i="32"/>
  <c r="J27" i="11"/>
  <c r="C26" i="3"/>
  <c r="K18" i="8"/>
  <c r="K26" i="3" l="1"/>
  <c r="D26" i="3"/>
  <c r="C23" i="32"/>
  <c r="J26" i="11"/>
  <c r="D17" i="12" l="1"/>
  <c r="D17" i="31" s="1"/>
  <c r="C17" i="1"/>
  <c r="C17" i="12"/>
  <c r="C17" i="31" l="1"/>
  <c r="B17" i="12"/>
  <c r="B17" i="1"/>
  <c r="C12" i="28"/>
  <c r="B12" i="28" l="1"/>
  <c r="C14" i="8"/>
  <c r="K17" i="12"/>
  <c r="G14" i="8"/>
  <c r="B17" i="31"/>
  <c r="C25" i="12"/>
  <c r="C25" i="1"/>
  <c r="D25" i="12"/>
  <c r="D25" i="31" s="1"/>
  <c r="C27" i="1"/>
  <c r="C27" i="12"/>
  <c r="D27" i="12"/>
  <c r="D27" i="31" s="1"/>
  <c r="D28" i="12"/>
  <c r="D28" i="31" s="1"/>
  <c r="C28" i="1"/>
  <c r="C28" i="12"/>
  <c r="C26" i="12"/>
  <c r="C26" i="1"/>
  <c r="D26" i="12"/>
  <c r="D26" i="31" s="1"/>
  <c r="C28" i="31" l="1"/>
  <c r="B28" i="12"/>
  <c r="C25" i="31"/>
  <c r="B25" i="12"/>
  <c r="B28" i="1"/>
  <c r="C23" i="28"/>
  <c r="B26" i="1"/>
  <c r="C21" i="28"/>
  <c r="B25" i="1"/>
  <c r="C20" i="28"/>
  <c r="B26" i="12"/>
  <c r="C26" i="31"/>
  <c r="B27" i="12"/>
  <c r="C27" i="31"/>
  <c r="C22" i="28"/>
  <c r="B27" i="1"/>
  <c r="B27" i="31" l="1"/>
  <c r="G19" i="8"/>
  <c r="K27" i="12"/>
  <c r="C20" i="8"/>
  <c r="B23" i="28"/>
  <c r="G22" i="28" s="1"/>
  <c r="G17" i="8"/>
  <c r="K25" i="12"/>
  <c r="B25" i="31"/>
  <c r="G20" i="8"/>
  <c r="K28" i="12"/>
  <c r="B28" i="31"/>
  <c r="C18" i="8"/>
  <c r="B21" i="28"/>
  <c r="G18" i="8"/>
  <c r="B26" i="31"/>
  <c r="K26" i="12"/>
  <c r="B22" i="28"/>
  <c r="C19" i="8"/>
  <c r="C17" i="8"/>
  <c r="B20" i="28"/>
  <c r="D10" i="12" l="1"/>
  <c r="D10" i="31" s="1"/>
  <c r="D11" i="12"/>
  <c r="D11" i="31" s="1"/>
  <c r="C10" i="1"/>
  <c r="C11" i="1"/>
  <c r="C10" i="12"/>
  <c r="C11" i="12"/>
  <c r="C10" i="31" l="1"/>
  <c r="B10" i="12"/>
  <c r="C11" i="31"/>
  <c r="B11" i="12"/>
  <c r="B11" i="1"/>
  <c r="C6" i="28"/>
  <c r="C5" i="28"/>
  <c r="B10" i="1"/>
  <c r="C12" i="12" l="1"/>
  <c r="C12" i="1"/>
  <c r="B12" i="1" s="1"/>
  <c r="B7" i="28" s="1"/>
  <c r="D12" i="12"/>
  <c r="D12" i="31" s="1"/>
  <c r="B6" i="28"/>
  <c r="C10" i="8"/>
  <c r="G10" i="8"/>
  <c r="B11" i="31"/>
  <c r="K11" i="12"/>
  <c r="C12" i="31"/>
  <c r="G9" i="8"/>
  <c r="B10" i="31"/>
  <c r="K10" i="12"/>
  <c r="B5" i="28"/>
  <c r="C9" i="8"/>
  <c r="C7" i="28"/>
  <c r="C13" i="1"/>
  <c r="D13" i="12"/>
  <c r="D13" i="31" s="1"/>
  <c r="C13" i="12"/>
  <c r="B12" i="12" l="1"/>
  <c r="B13" i="12"/>
  <c r="C13" i="31"/>
  <c r="B12" i="31"/>
  <c r="K12" i="12"/>
  <c r="C8" i="28"/>
  <c r="B13" i="1"/>
  <c r="D22" i="12"/>
  <c r="D22" i="31" s="1"/>
  <c r="C22" i="1"/>
  <c r="C22" i="12"/>
  <c r="C11" i="8" l="1"/>
  <c r="B8" i="28"/>
  <c r="C22" i="31"/>
  <c r="B22" i="12"/>
  <c r="B22" i="1"/>
  <c r="B17" i="28" s="1"/>
  <c r="C17" i="28"/>
  <c r="G11" i="8"/>
  <c r="K13" i="12"/>
  <c r="B13" i="31"/>
  <c r="K22" i="12" l="1"/>
  <c r="B22" i="31"/>
  <c r="D23" i="13" l="1"/>
  <c r="F23" i="13"/>
  <c r="D24" i="13"/>
  <c r="F24" i="13"/>
  <c r="C10" i="13" l="1"/>
  <c r="I10" i="13"/>
  <c r="C11" i="13" l="1"/>
  <c r="I11" i="13"/>
  <c r="C12" i="13" l="1"/>
  <c r="I12" i="13"/>
  <c r="C13" i="13" l="1"/>
  <c r="I13" i="13"/>
  <c r="C22" i="13" l="1"/>
  <c r="I22" i="13"/>
  <c r="C30" i="13" l="1"/>
  <c r="I30" i="13"/>
  <c r="C70" i="13" l="1"/>
  <c r="C72" i="13" l="1"/>
  <c r="D17" i="13" l="1"/>
  <c r="F17" i="13"/>
  <c r="F14" i="8" s="1"/>
  <c r="H17" i="13"/>
  <c r="G17" i="13"/>
  <c r="E17" i="13"/>
  <c r="M17" i="13" s="1"/>
  <c r="N17" i="13" l="1"/>
  <c r="B17" i="13"/>
  <c r="E14" i="8" s="1"/>
  <c r="E25" i="13" l="1"/>
  <c r="M25" i="13" s="1"/>
  <c r="H25" i="13"/>
  <c r="F25" i="13"/>
  <c r="D25" i="13"/>
  <c r="G25" i="13"/>
  <c r="N25" i="13" s="1"/>
  <c r="H27" i="13"/>
  <c r="D27" i="13"/>
  <c r="F19" i="8" s="1"/>
  <c r="G27" i="13"/>
  <c r="N27" i="13" s="1"/>
  <c r="F27" i="13"/>
  <c r="E27" i="13"/>
  <c r="M27" i="13" s="1"/>
  <c r="G28" i="13"/>
  <c r="H28" i="13"/>
  <c r="E28" i="13"/>
  <c r="M28" i="13" s="1"/>
  <c r="F28" i="13"/>
  <c r="D28" i="13"/>
  <c r="F20" i="8" s="1"/>
  <c r="H26" i="13"/>
  <c r="G26" i="13"/>
  <c r="F26" i="13"/>
  <c r="D26" i="13"/>
  <c r="E26" i="13"/>
  <c r="M26" i="13" s="1"/>
  <c r="F17" i="8" l="1"/>
  <c r="F18" i="8"/>
  <c r="N28" i="13"/>
  <c r="N26" i="13"/>
  <c r="B25" i="13"/>
  <c r="B27" i="13"/>
  <c r="B28" i="13"/>
  <c r="E20" i="8" s="1"/>
  <c r="B26" i="13"/>
  <c r="E19" i="8" l="1"/>
  <c r="C12" i="25"/>
  <c r="E12" i="25" s="1"/>
  <c r="E18" i="8"/>
  <c r="C11" i="25"/>
  <c r="E11" i="25" s="1"/>
  <c r="E17" i="8"/>
  <c r="C10" i="25"/>
  <c r="E10" i="25" s="1"/>
  <c r="G10" i="13" l="1"/>
  <c r="G11" i="13"/>
  <c r="E10" i="13"/>
  <c r="M10" i="13" s="1"/>
  <c r="E11" i="13"/>
  <c r="M11" i="13" s="1"/>
  <c r="F10" i="13"/>
  <c r="F11" i="13"/>
  <c r="D10" i="13"/>
  <c r="F9" i="8" s="1"/>
  <c r="D11" i="13"/>
  <c r="F10" i="8" s="1"/>
  <c r="H10" i="13"/>
  <c r="H11" i="13"/>
  <c r="B10" i="13"/>
  <c r="E9" i="8" l="1"/>
  <c r="C3" i="25"/>
  <c r="C5" i="25" s="1"/>
  <c r="E3" i="25" s="1"/>
  <c r="N11" i="13"/>
  <c r="N10" i="13"/>
  <c r="B11" i="13"/>
  <c r="F12" i="13" l="1"/>
  <c r="D12" i="13"/>
  <c r="H12" i="13"/>
  <c r="H13" i="13"/>
  <c r="E12" i="13"/>
  <c r="M12" i="13" s="1"/>
  <c r="E13" i="13"/>
  <c r="M13" i="13" s="1"/>
  <c r="G12" i="13"/>
  <c r="N12" i="13" s="1"/>
  <c r="E10" i="8"/>
  <c r="C4" i="25"/>
  <c r="F13" i="13"/>
  <c r="E22" i="13"/>
  <c r="M22" i="13" s="1"/>
  <c r="B12" i="13"/>
  <c r="D13" i="13"/>
  <c r="F22" i="13"/>
  <c r="G22" i="13" l="1"/>
  <c r="G13" i="13"/>
  <c r="N13" i="13" s="1"/>
  <c r="F11" i="8"/>
  <c r="D22" i="13"/>
  <c r="B13" i="13"/>
  <c r="H22" i="13"/>
  <c r="N22" i="13" l="1"/>
  <c r="F30" i="13"/>
  <c r="D10" i="33" s="1"/>
  <c r="E11" i="8"/>
  <c r="C6" i="25"/>
  <c r="B22" i="13"/>
  <c r="D30" i="13" l="1"/>
  <c r="E24" i="11"/>
  <c r="F21" i="32" s="1"/>
  <c r="H24" i="13"/>
  <c r="D24" i="10"/>
  <c r="C24" i="1"/>
  <c r="D24" i="12"/>
  <c r="D24" i="31" s="1"/>
  <c r="H24" i="11"/>
  <c r="D24" i="11"/>
  <c r="F24" i="11"/>
  <c r="E24" i="10"/>
  <c r="G24" i="13"/>
  <c r="E24" i="13"/>
  <c r="M24" i="13" s="1"/>
  <c r="F24" i="10" l="1"/>
  <c r="L24" i="11"/>
  <c r="G21" i="32"/>
  <c r="B24" i="11"/>
  <c r="I24" i="9"/>
  <c r="B24" i="9"/>
  <c r="C24" i="12"/>
  <c r="G24" i="11"/>
  <c r="C24" i="10"/>
  <c r="B24" i="10"/>
  <c r="D9" i="33"/>
  <c r="F15" i="8"/>
  <c r="F22" i="8" s="1"/>
  <c r="F27" i="8" s="1"/>
  <c r="N24" i="13"/>
  <c r="B24" i="1"/>
  <c r="C19" i="28"/>
  <c r="H23" i="13"/>
  <c r="G23" i="13"/>
  <c r="E23" i="13"/>
  <c r="M23" i="13" s="1"/>
  <c r="B24" i="13"/>
  <c r="N23" i="13" l="1"/>
  <c r="E23" i="10"/>
  <c r="B21" i="32"/>
  <c r="C23" i="10"/>
  <c r="C23" i="1"/>
  <c r="K24" i="11"/>
  <c r="H21" i="32"/>
  <c r="D21" i="32" s="1"/>
  <c r="G23" i="11"/>
  <c r="C23" i="12"/>
  <c r="F23" i="10"/>
  <c r="C24" i="3"/>
  <c r="C24" i="11"/>
  <c r="D23" i="12"/>
  <c r="D23" i="31" s="1"/>
  <c r="D23" i="10"/>
  <c r="I23" i="9"/>
  <c r="H23" i="11"/>
  <c r="B19" i="28"/>
  <c r="B24" i="12"/>
  <c r="C24" i="31"/>
  <c r="H30" i="13"/>
  <c r="B23" i="13"/>
  <c r="E15" i="8" s="1"/>
  <c r="E22" i="8" s="1"/>
  <c r="E27" i="8" s="1"/>
  <c r="D19" i="7" s="1"/>
  <c r="E30" i="13"/>
  <c r="M30" i="13" s="1"/>
  <c r="G30" i="13"/>
  <c r="B23" i="1" l="1"/>
  <c r="C18" i="28"/>
  <c r="C21" i="32"/>
  <c r="J24" i="11"/>
  <c r="B23" i="10"/>
  <c r="B30" i="10"/>
  <c r="I30" i="9"/>
  <c r="F14" i="16" s="1"/>
  <c r="F23" i="11"/>
  <c r="F30" i="11"/>
  <c r="C23" i="11"/>
  <c r="C30" i="11"/>
  <c r="C30" i="10"/>
  <c r="B50" i="11"/>
  <c r="C23" i="31"/>
  <c r="B23" i="12"/>
  <c r="F19" i="7"/>
  <c r="G19" i="7" s="1"/>
  <c r="E9" i="14"/>
  <c r="C30" i="12"/>
  <c r="D23" i="11"/>
  <c r="D30" i="11"/>
  <c r="D30" i="12"/>
  <c r="D30" i="31" s="1"/>
  <c r="K24" i="3"/>
  <c r="D24" i="3"/>
  <c r="G30" i="11"/>
  <c r="H27" i="32" s="1"/>
  <c r="E23" i="11"/>
  <c r="F20" i="32" s="1"/>
  <c r="E30" i="11"/>
  <c r="F27" i="32" s="1"/>
  <c r="E30" i="10"/>
  <c r="B23" i="11"/>
  <c r="B30" i="11"/>
  <c r="B27" i="32" s="1"/>
  <c r="B23" i="9"/>
  <c r="B30" i="9"/>
  <c r="C9" i="25"/>
  <c r="E9" i="25" s="1"/>
  <c r="K24" i="12"/>
  <c r="B24" i="31"/>
  <c r="D30" i="10"/>
  <c r="N30" i="13"/>
  <c r="F30" i="10"/>
  <c r="K23" i="11"/>
  <c r="H20" i="32"/>
  <c r="C30" i="1"/>
  <c r="B30" i="13"/>
  <c r="E58" i="13"/>
  <c r="M58" i="13" s="1"/>
  <c r="G40" i="13"/>
  <c r="N40" i="13" s="1"/>
  <c r="H70" i="13"/>
  <c r="N70" i="13" s="1"/>
  <c r="B30" i="1" l="1"/>
  <c r="B25" i="28" s="1"/>
  <c r="C25" i="28"/>
  <c r="I69" i="9"/>
  <c r="B43" i="11"/>
  <c r="D42" i="12"/>
  <c r="B30" i="12"/>
  <c r="C30" i="31"/>
  <c r="C43" i="10"/>
  <c r="D43" i="10"/>
  <c r="J30" i="11"/>
  <c r="C8" i="25"/>
  <c r="E8" i="25" s="1"/>
  <c r="I15" i="8"/>
  <c r="I22" i="8" s="1"/>
  <c r="I27" i="8" s="1"/>
  <c r="D32" i="7"/>
  <c r="F32" i="7" s="1"/>
  <c r="G32" i="7" s="1"/>
  <c r="I23" i="6"/>
  <c r="I25" i="6" s="1"/>
  <c r="C30" i="3"/>
  <c r="F21" i="26"/>
  <c r="E43" i="11"/>
  <c r="F40" i="32" s="1"/>
  <c r="E71" i="11"/>
  <c r="G15" i="8"/>
  <c r="G22" i="8" s="1"/>
  <c r="G27" i="8" s="1"/>
  <c r="B23" i="31"/>
  <c r="K23" i="12"/>
  <c r="C43" i="11"/>
  <c r="C71" i="11"/>
  <c r="E43" i="10"/>
  <c r="C40" i="12"/>
  <c r="F43" i="10"/>
  <c r="C23" i="3"/>
  <c r="K15" i="8"/>
  <c r="K22" i="8" s="1"/>
  <c r="H30" i="11"/>
  <c r="K30" i="11" s="1"/>
  <c r="G14" i="6"/>
  <c r="B47" i="32"/>
  <c r="G27" i="32"/>
  <c r="D27" i="32" s="1"/>
  <c r="L30" i="11"/>
  <c r="D43" i="11"/>
  <c r="D71" i="11"/>
  <c r="E51" i="14"/>
  <c r="F24" i="16"/>
  <c r="E61" i="14" s="1"/>
  <c r="F7" i="26"/>
  <c r="B68" i="11"/>
  <c r="C20" i="32"/>
  <c r="J23" i="11"/>
  <c r="C63" i="1"/>
  <c r="B20" i="32"/>
  <c r="H15" i="8"/>
  <c r="H22" i="8" s="1"/>
  <c r="H27" i="8" s="1"/>
  <c r="D21" i="7" s="1"/>
  <c r="F50" i="11"/>
  <c r="F71" i="11"/>
  <c r="L71" i="11" s="1"/>
  <c r="G20" i="32"/>
  <c r="D20" i="32" s="1"/>
  <c r="L23" i="11"/>
  <c r="B18" i="28"/>
  <c r="C15" i="8"/>
  <c r="B40" i="13"/>
  <c r="E18" i="6" s="1"/>
  <c r="G72" i="13"/>
  <c r="B70" i="13"/>
  <c r="E23" i="6" s="1"/>
  <c r="H72" i="13"/>
  <c r="B58" i="13"/>
  <c r="E22" i="6" s="1"/>
  <c r="E72" i="13"/>
  <c r="M72" i="13" s="1"/>
  <c r="E25" i="6" l="1"/>
  <c r="E11" i="14"/>
  <c r="F21" i="7"/>
  <c r="G21" i="7" s="1"/>
  <c r="D71" i="12"/>
  <c r="K30" i="3"/>
  <c r="K38" i="3" s="1"/>
  <c r="D30" i="3"/>
  <c r="C71" i="12"/>
  <c r="B43" i="10"/>
  <c r="H16" i="6" s="1"/>
  <c r="H25" i="6" s="1"/>
  <c r="F11" i="26" s="1"/>
  <c r="C73" i="10"/>
  <c r="B40" i="32"/>
  <c r="G17" i="6"/>
  <c r="F12" i="16"/>
  <c r="E49" i="14" s="1"/>
  <c r="F22" i="16"/>
  <c r="E59" i="14" s="1"/>
  <c r="D31" i="7"/>
  <c r="F31" i="7" s="1"/>
  <c r="G31" i="7" s="1"/>
  <c r="F13" i="26"/>
  <c r="F15" i="26" s="1"/>
  <c r="F27" i="26"/>
  <c r="F29" i="26" s="1"/>
  <c r="B63" i="1"/>
  <c r="C59" i="28"/>
  <c r="G68" i="11"/>
  <c r="G71" i="11"/>
  <c r="B40" i="12"/>
  <c r="C41" i="31"/>
  <c r="F23" i="26"/>
  <c r="D20" i="7"/>
  <c r="D22" i="7"/>
  <c r="F25" i="26"/>
  <c r="B69" i="9"/>
  <c r="B71" i="9"/>
  <c r="C22" i="8"/>
  <c r="C27" i="8" s="1"/>
  <c r="H68" i="11"/>
  <c r="H71" i="11"/>
  <c r="D43" i="31"/>
  <c r="B42" i="12"/>
  <c r="E73" i="10"/>
  <c r="K23" i="3"/>
  <c r="D23" i="3"/>
  <c r="C27" i="32"/>
  <c r="K30" i="12"/>
  <c r="B30" i="31"/>
  <c r="D73" i="10"/>
  <c r="C40" i="32"/>
  <c r="C65" i="32" s="1"/>
  <c r="J43" i="11"/>
  <c r="B71" i="11"/>
  <c r="C71" i="1"/>
  <c r="B71" i="1" s="1"/>
  <c r="K27" i="8"/>
  <c r="D23" i="7"/>
  <c r="N72" i="13"/>
  <c r="L50" i="11"/>
  <c r="G47" i="32"/>
  <c r="D47" i="32" s="1"/>
  <c r="G23" i="6"/>
  <c r="B65" i="32"/>
  <c r="F73" i="10"/>
  <c r="J71" i="11"/>
  <c r="F23" i="16"/>
  <c r="E62" i="14" s="1"/>
  <c r="B72" i="13"/>
  <c r="G25" i="6" l="1"/>
  <c r="F22" i="7"/>
  <c r="G22" i="7" s="1"/>
  <c r="E13" i="14"/>
  <c r="F22" i="26"/>
  <c r="D17" i="7"/>
  <c r="K71" i="11"/>
  <c r="C21" i="6"/>
  <c r="B58" i="28"/>
  <c r="K63" i="12"/>
  <c r="E12" i="14"/>
  <c r="F23" i="7"/>
  <c r="G23" i="7" s="1"/>
  <c r="B40" i="31"/>
  <c r="K40" i="12"/>
  <c r="F18" i="6"/>
  <c r="F28" i="26"/>
  <c r="F36" i="26" s="1"/>
  <c r="F33" i="16"/>
  <c r="F20" i="7"/>
  <c r="G20" i="7" s="1"/>
  <c r="E10" i="14"/>
  <c r="D38" i="3"/>
  <c r="D36" i="3" s="1"/>
  <c r="D40" i="3" s="1"/>
  <c r="K40" i="3"/>
  <c r="B42" i="31"/>
  <c r="K42" i="12"/>
  <c r="F19" i="6"/>
  <c r="B73" i="10"/>
  <c r="H65" i="32"/>
  <c r="D65" i="32" s="1"/>
  <c r="K68" i="11"/>
  <c r="J17" i="6"/>
  <c r="F12" i="26"/>
  <c r="F26" i="26"/>
  <c r="B71" i="12"/>
  <c r="K71" i="12" s="1"/>
  <c r="J18" i="6" l="1"/>
  <c r="F9" i="26"/>
  <c r="F25" i="6"/>
  <c r="F43" i="26"/>
  <c r="F17" i="7"/>
  <c r="E6" i="14"/>
  <c r="C25" i="6"/>
  <c r="F8" i="26"/>
  <c r="F36" i="4"/>
  <c r="F36" i="16"/>
  <c r="G17" i="7" l="1"/>
  <c r="E9" i="2" l="1"/>
  <c r="I9" i="2"/>
  <c r="G10" i="2"/>
  <c r="K8" i="30" s="1"/>
  <c r="G9" i="2"/>
  <c r="K7" i="30" s="1"/>
  <c r="M10" i="2"/>
  <c r="Q8" i="30" s="1"/>
  <c r="M9" i="2"/>
  <c r="Q7" i="30" s="1"/>
  <c r="D9" i="2"/>
  <c r="H7" i="30" s="1"/>
  <c r="K10" i="2"/>
  <c r="O8" i="30" s="1"/>
  <c r="K9" i="2"/>
  <c r="O7" i="30" s="1"/>
  <c r="N10" i="2"/>
  <c r="S8" i="30" s="1"/>
  <c r="N9" i="2"/>
  <c r="S7" i="30" s="1"/>
  <c r="H10" i="2"/>
  <c r="L8" i="30" s="1"/>
  <c r="H9" i="2"/>
  <c r="L7" i="30" s="1"/>
  <c r="L10" i="2"/>
  <c r="P8" i="30" s="1"/>
  <c r="L9" i="2"/>
  <c r="P7" i="30" s="1"/>
  <c r="C9" i="2"/>
  <c r="F9" i="2"/>
  <c r="J7" i="30" s="1"/>
  <c r="J9" i="2"/>
  <c r="N7" i="30" s="1"/>
  <c r="E7" i="30" s="1"/>
  <c r="M7" i="30" l="1"/>
  <c r="D7" i="30" s="1"/>
  <c r="F4" i="36"/>
  <c r="D4" i="36"/>
  <c r="G7" i="30"/>
  <c r="E4" i="36"/>
  <c r="I7" i="30"/>
  <c r="D10" i="2"/>
  <c r="H8" i="30" s="1"/>
  <c r="F11" i="2"/>
  <c r="J9" i="30" s="1"/>
  <c r="I10" i="2"/>
  <c r="F10" i="2"/>
  <c r="J8" i="30" s="1"/>
  <c r="D11" i="2"/>
  <c r="H9" i="30" s="1"/>
  <c r="E11" i="2"/>
  <c r="J10" i="2"/>
  <c r="N8" i="30" s="1"/>
  <c r="E8" i="30" s="1"/>
  <c r="C11" i="2"/>
  <c r="L12" i="2"/>
  <c r="P10" i="30" s="1"/>
  <c r="L11" i="2"/>
  <c r="P9" i="30" s="1"/>
  <c r="C10" i="2"/>
  <c r="B9" i="2"/>
  <c r="E10" i="2"/>
  <c r="H11" i="2" l="1"/>
  <c r="L9" i="30" s="1"/>
  <c r="C4" i="36"/>
  <c r="H12" i="2"/>
  <c r="L10" i="30" s="1"/>
  <c r="G8" i="30"/>
  <c r="D5" i="36"/>
  <c r="I8" i="30"/>
  <c r="E5" i="36"/>
  <c r="I9" i="30"/>
  <c r="D9" i="8"/>
  <c r="F7" i="30"/>
  <c r="C7" i="30" s="1"/>
  <c r="C4" i="33"/>
  <c r="G9" i="30"/>
  <c r="M8" i="30"/>
  <c r="D8" i="30" s="1"/>
  <c r="F5" i="36"/>
  <c r="J11" i="2"/>
  <c r="N9" i="30" s="1"/>
  <c r="E9" i="30" s="1"/>
  <c r="E12" i="2"/>
  <c r="D12" i="2"/>
  <c r="H10" i="30" s="1"/>
  <c r="B10" i="2"/>
  <c r="C12" i="2"/>
  <c r="K12" i="2"/>
  <c r="O10" i="30" s="1"/>
  <c r="K11" i="2"/>
  <c r="O9" i="30" s="1"/>
  <c r="G12" i="2"/>
  <c r="K10" i="30" s="1"/>
  <c r="G11" i="2"/>
  <c r="K9" i="30" s="1"/>
  <c r="M12" i="2"/>
  <c r="Q10" i="30" s="1"/>
  <c r="M11" i="2"/>
  <c r="Q9" i="30" s="1"/>
  <c r="I12" i="2"/>
  <c r="I11" i="2"/>
  <c r="N12" i="2"/>
  <c r="S10" i="30" s="1"/>
  <c r="N11" i="2"/>
  <c r="S9" i="30" s="1"/>
  <c r="F12" i="2"/>
  <c r="J10" i="30" s="1"/>
  <c r="D7" i="36" l="1"/>
  <c r="G10" i="30"/>
  <c r="C5" i="36"/>
  <c r="F7" i="36"/>
  <c r="M10" i="30"/>
  <c r="D10" i="30" s="1"/>
  <c r="D6" i="36"/>
  <c r="E6" i="36"/>
  <c r="I10" i="30"/>
  <c r="M9" i="8"/>
  <c r="J12" i="2"/>
  <c r="N10" i="30" s="1"/>
  <c r="E10" i="30" s="1"/>
  <c r="M9" i="30"/>
  <c r="D9" i="30" s="1"/>
  <c r="F6" i="36"/>
  <c r="D10" i="8"/>
  <c r="M10" i="8" s="1"/>
  <c r="F8" i="30"/>
  <c r="C8" i="30" s="1"/>
  <c r="C5" i="33"/>
  <c r="C6" i="33" s="1"/>
  <c r="B11" i="2"/>
  <c r="F9" i="30" s="1"/>
  <c r="C9" i="30" s="1"/>
  <c r="E7" i="36" l="1"/>
  <c r="C6" i="36"/>
  <c r="D38" i="5"/>
  <c r="D40" i="5" s="1"/>
  <c r="E4" i="33"/>
  <c r="B12" i="2"/>
  <c r="E18" i="14"/>
  <c r="C7" i="36"/>
  <c r="D11" i="8" l="1"/>
  <c r="F10" i="30"/>
  <c r="C10" i="30" s="1"/>
  <c r="C7" i="33"/>
  <c r="M11" i="8" l="1"/>
  <c r="B14" i="2" l="1"/>
  <c r="O71" i="2"/>
  <c r="O21" i="2" l="1"/>
  <c r="T19" i="30" s="1"/>
  <c r="O29" i="2"/>
  <c r="T27" i="30" s="1"/>
  <c r="D25" i="8"/>
  <c r="F12" i="30"/>
  <c r="C12" i="30" s="1"/>
  <c r="M25" i="8" l="1"/>
  <c r="D40" i="7"/>
  <c r="F40" i="7" l="1"/>
  <c r="G40" i="7" s="1"/>
  <c r="D44" i="7"/>
  <c r="F44" i="7" s="1"/>
  <c r="G44" i="7" s="1"/>
  <c r="D11" i="7"/>
  <c r="F11" i="7" s="1"/>
  <c r="G11" i="7" s="1"/>
  <c r="E20" i="14"/>
  <c r="J16" i="2" l="1"/>
  <c r="N14" i="30" s="1"/>
  <c r="E14" i="30" s="1"/>
  <c r="E19" i="30" s="1"/>
  <c r="E16" i="2"/>
  <c r="G16" i="2"/>
  <c r="K14" i="30" s="1"/>
  <c r="M16" i="2"/>
  <c r="Q14" i="30" s="1"/>
  <c r="L16" i="2"/>
  <c r="P14" i="30" s="1"/>
  <c r="F16" i="2"/>
  <c r="J14" i="30" s="1"/>
  <c r="K16" i="2"/>
  <c r="O14" i="30" s="1"/>
  <c r="N16" i="2"/>
  <c r="S14" i="30" s="1"/>
  <c r="I16" i="2"/>
  <c r="H16" i="2"/>
  <c r="L14" i="30" s="1"/>
  <c r="D16" i="2"/>
  <c r="H14" i="30" s="1"/>
  <c r="F11" i="36" l="1"/>
  <c r="M14" i="30"/>
  <c r="D14" i="30" s="1"/>
  <c r="C16" i="2"/>
  <c r="B16" i="2"/>
  <c r="I14" i="30"/>
  <c r="E11" i="36"/>
  <c r="K24" i="2"/>
  <c r="O22" i="30" s="1"/>
  <c r="L24" i="2"/>
  <c r="P22" i="30" s="1"/>
  <c r="J24" i="2"/>
  <c r="N22" i="30" s="1"/>
  <c r="E22" i="30" s="1"/>
  <c r="G24" i="2"/>
  <c r="K22" i="30" s="1"/>
  <c r="H24" i="2"/>
  <c r="L22" i="30" s="1"/>
  <c r="N24" i="2"/>
  <c r="S22" i="30" s="1"/>
  <c r="M24" i="2"/>
  <c r="Q22" i="30" s="1"/>
  <c r="M26" i="2"/>
  <c r="Q24" i="30" s="1"/>
  <c r="J26" i="2"/>
  <c r="N24" i="30" s="1"/>
  <c r="E24" i="30" s="1"/>
  <c r="K26" i="2"/>
  <c r="O24" i="30" s="1"/>
  <c r="L26" i="2"/>
  <c r="P24" i="30" s="1"/>
  <c r="G26" i="2"/>
  <c r="K24" i="30" s="1"/>
  <c r="H26" i="2"/>
  <c r="L24" i="30" s="1"/>
  <c r="D26" i="2"/>
  <c r="H24" i="30" s="1"/>
  <c r="N26" i="2"/>
  <c r="S24" i="30" s="1"/>
  <c r="G27" i="2"/>
  <c r="K25" i="30" s="1"/>
  <c r="L27" i="2"/>
  <c r="P25" i="30" s="1"/>
  <c r="M27" i="2"/>
  <c r="Q25" i="30" s="1"/>
  <c r="J27" i="2"/>
  <c r="N25" i="30" s="1"/>
  <c r="H27" i="2"/>
  <c r="L25" i="30" s="1"/>
  <c r="N27" i="2"/>
  <c r="S25" i="30" s="1"/>
  <c r="K27" i="2"/>
  <c r="O25" i="30" s="1"/>
  <c r="E25" i="30" s="1"/>
  <c r="N25" i="2"/>
  <c r="S23" i="30" s="1"/>
  <c r="L25" i="2"/>
  <c r="P23" i="30" s="1"/>
  <c r="M25" i="2"/>
  <c r="Q23" i="30" s="1"/>
  <c r="K25" i="2"/>
  <c r="O23" i="30" s="1"/>
  <c r="G25" i="2"/>
  <c r="K23" i="30" s="1"/>
  <c r="H25" i="2"/>
  <c r="L23" i="30" s="1"/>
  <c r="J25" i="2"/>
  <c r="N23" i="30" s="1"/>
  <c r="E23" i="30" s="1"/>
  <c r="D14" i="8" l="1"/>
  <c r="F14" i="30"/>
  <c r="D11" i="36"/>
  <c r="C11" i="36" s="1"/>
  <c r="G14" i="30"/>
  <c r="F26" i="2"/>
  <c r="J24" i="30" s="1"/>
  <c r="D24" i="2"/>
  <c r="H22" i="30" s="1"/>
  <c r="E26" i="2"/>
  <c r="I27" i="2"/>
  <c r="E27" i="2"/>
  <c r="I24" i="2"/>
  <c r="I26" i="2"/>
  <c r="F27" i="2"/>
  <c r="J25" i="30" s="1"/>
  <c r="F24" i="2"/>
  <c r="J22" i="30" s="1"/>
  <c r="D27" i="2"/>
  <c r="H25" i="30" s="1"/>
  <c r="E24" i="2"/>
  <c r="F25" i="2"/>
  <c r="J23" i="30" s="1"/>
  <c r="E25" i="2"/>
  <c r="D25" i="2"/>
  <c r="H23" i="30" s="1"/>
  <c r="I25" i="2"/>
  <c r="E21" i="36" l="1"/>
  <c r="I24" i="30"/>
  <c r="F20" i="36"/>
  <c r="M23" i="30"/>
  <c r="D23" i="30" s="1"/>
  <c r="M22" i="30"/>
  <c r="D22" i="30" s="1"/>
  <c r="F19" i="36"/>
  <c r="C14" i="30"/>
  <c r="C19" i="30" s="1"/>
  <c r="M24" i="30"/>
  <c r="D24" i="30" s="1"/>
  <c r="F21" i="36"/>
  <c r="I23" i="30"/>
  <c r="E20" i="36"/>
  <c r="E22" i="36"/>
  <c r="I25" i="30"/>
  <c r="E19" i="36"/>
  <c r="I22" i="30"/>
  <c r="F22" i="36"/>
  <c r="M25" i="30"/>
  <c r="D25" i="30" s="1"/>
  <c r="M14" i="8"/>
  <c r="C24" i="2" l="1"/>
  <c r="B24" i="2"/>
  <c r="C25" i="2"/>
  <c r="B25" i="2"/>
  <c r="C26" i="2"/>
  <c r="B26" i="2"/>
  <c r="C27" i="2"/>
  <c r="B27" i="2"/>
  <c r="E21" i="14"/>
  <c r="H23" i="2"/>
  <c r="L21" i="30" s="1"/>
  <c r="G23" i="2"/>
  <c r="K21" i="30" s="1"/>
  <c r="L23" i="2"/>
  <c r="P21" i="30" s="1"/>
  <c r="N23" i="2"/>
  <c r="S21" i="30" s="1"/>
  <c r="J23" i="2"/>
  <c r="N21" i="30" s="1"/>
  <c r="E21" i="30" s="1"/>
  <c r="K23" i="2"/>
  <c r="O21" i="30" s="1"/>
  <c r="M23" i="2"/>
  <c r="Q21" i="30" s="1"/>
  <c r="G25" i="30" l="1"/>
  <c r="D22" i="36"/>
  <c r="C22" i="36" s="1"/>
  <c r="D19" i="8"/>
  <c r="M19" i="8" s="1"/>
  <c r="C13" i="33"/>
  <c r="E13" i="33" s="1"/>
  <c r="F24" i="30"/>
  <c r="C24" i="30" s="1"/>
  <c r="F23" i="30"/>
  <c r="C23" i="30" s="1"/>
  <c r="C12" i="33"/>
  <c r="E12" i="33" s="1"/>
  <c r="D18" i="8"/>
  <c r="M18" i="8" s="1"/>
  <c r="G23" i="30"/>
  <c r="D20" i="36"/>
  <c r="C20" i="36" s="1"/>
  <c r="G24" i="30"/>
  <c r="D21" i="36"/>
  <c r="C21" i="36" s="1"/>
  <c r="F22" i="30"/>
  <c r="C22" i="30" s="1"/>
  <c r="C11" i="33"/>
  <c r="E11" i="33" s="1"/>
  <c r="D17" i="8"/>
  <c r="M17" i="8" s="1"/>
  <c r="E24" i="14"/>
  <c r="D19" i="36"/>
  <c r="C19" i="36" s="1"/>
  <c r="G22" i="30"/>
  <c r="F25" i="30"/>
  <c r="C25" i="30" s="1"/>
  <c r="D20" i="8"/>
  <c r="M20" i="8" s="1"/>
  <c r="C14" i="33"/>
  <c r="E14" i="33" s="1"/>
  <c r="F22" i="2"/>
  <c r="J20" i="30" s="1"/>
  <c r="E22" i="2"/>
  <c r="N22" i="2"/>
  <c r="S20" i="30" s="1"/>
  <c r="K22" i="2"/>
  <c r="O20" i="30" s="1"/>
  <c r="I23" i="2"/>
  <c r="D22" i="2"/>
  <c r="H20" i="30" s="1"/>
  <c r="L22" i="2"/>
  <c r="P20" i="30" s="1"/>
  <c r="H22" i="2"/>
  <c r="L20" i="30" s="1"/>
  <c r="F23" i="2"/>
  <c r="J21" i="30" s="1"/>
  <c r="J22" i="2"/>
  <c r="N20" i="30" s="1"/>
  <c r="E20" i="30" s="1"/>
  <c r="E26" i="30" s="1"/>
  <c r="I22" i="2"/>
  <c r="G22" i="2"/>
  <c r="K20" i="30" s="1"/>
  <c r="E23" i="2"/>
  <c r="M22" i="2"/>
  <c r="Q20" i="30" s="1"/>
  <c r="D23" i="2"/>
  <c r="H21" i="30" s="1"/>
  <c r="G20" i="14" l="1"/>
  <c r="G19" i="14"/>
  <c r="G23" i="14"/>
  <c r="G22" i="14"/>
  <c r="G18" i="14"/>
  <c r="I20" i="30"/>
  <c r="E17" i="36"/>
  <c r="E18" i="36"/>
  <c r="I21" i="30"/>
  <c r="F17" i="36"/>
  <c r="M20" i="30"/>
  <c r="D20" i="30" s="1"/>
  <c r="M21" i="30"/>
  <c r="D21" i="30" s="1"/>
  <c r="F18" i="36"/>
  <c r="G21" i="14"/>
  <c r="C23" i="2" l="1"/>
  <c r="B23" i="2"/>
  <c r="C22" i="2"/>
  <c r="B22" i="2"/>
  <c r="C10" i="33" l="1"/>
  <c r="E10" i="33" s="1"/>
  <c r="F21" i="30"/>
  <c r="C9" i="33"/>
  <c r="E9" i="33" s="1"/>
  <c r="D15" i="8"/>
  <c r="F20" i="30"/>
  <c r="D17" i="36"/>
  <c r="C17" i="36" s="1"/>
  <c r="G20" i="30"/>
  <c r="D18" i="36"/>
  <c r="C18" i="36" s="1"/>
  <c r="G21" i="30"/>
  <c r="C20" i="30" l="1"/>
  <c r="C21" i="30"/>
  <c r="C26" i="30" s="1"/>
  <c r="M15" i="8"/>
  <c r="M22" i="8" s="1"/>
  <c r="M27" i="8" s="1"/>
  <c r="D10" i="7" s="1"/>
  <c r="D22" i="8"/>
  <c r="D27" i="8" s="1"/>
  <c r="D18" i="7" l="1"/>
  <c r="F24" i="26"/>
  <c r="F31" i="26" s="1"/>
  <c r="F10" i="7"/>
  <c r="G10" i="7" s="1"/>
  <c r="H13" i="7"/>
  <c r="L21" i="2"/>
  <c r="P19" i="30" s="1"/>
  <c r="H40" i="2"/>
  <c r="L38" i="30" s="1"/>
  <c r="H21" i="2"/>
  <c r="L19" i="30" s="1"/>
  <c r="F41" i="2"/>
  <c r="E21" i="2"/>
  <c r="J39" i="30" l="1"/>
  <c r="E36" i="36"/>
  <c r="F46" i="2"/>
  <c r="B46" i="2"/>
  <c r="I45" i="2"/>
  <c r="B45" i="2"/>
  <c r="F43" i="30" s="1"/>
  <c r="C43" i="30" s="1"/>
  <c r="F69" i="2"/>
  <c r="B69" i="2"/>
  <c r="I19" i="30"/>
  <c r="D25" i="7"/>
  <c r="F18" i="7"/>
  <c r="E8" i="14"/>
  <c r="J21" i="2"/>
  <c r="N19" i="30" s="1"/>
  <c r="D21" i="2"/>
  <c r="H19" i="30" s="1"/>
  <c r="F21" i="2"/>
  <c r="J19" i="30" s="1"/>
  <c r="L29" i="2"/>
  <c r="P27" i="30" s="1"/>
  <c r="H29" i="2"/>
  <c r="L27" i="30" s="1"/>
  <c r="H71" i="2"/>
  <c r="I21" i="2"/>
  <c r="M21" i="2"/>
  <c r="Q19" i="30" s="1"/>
  <c r="D41" i="2"/>
  <c r="H39" i="30" s="1"/>
  <c r="G21" i="2"/>
  <c r="K19" i="30" s="1"/>
  <c r="K21" i="2"/>
  <c r="O19" i="30" s="1"/>
  <c r="E29" i="2"/>
  <c r="N21" i="2"/>
  <c r="S19" i="30" s="1"/>
  <c r="F71" i="2"/>
  <c r="E14" i="14" l="1"/>
  <c r="G8" i="14"/>
  <c r="J67" i="30"/>
  <c r="D67" i="30" s="1"/>
  <c r="E64" i="36"/>
  <c r="C64" i="36" s="1"/>
  <c r="C21" i="2"/>
  <c r="B21" i="2"/>
  <c r="F19" i="30" s="1"/>
  <c r="G18" i="7"/>
  <c r="F25" i="7"/>
  <c r="G25" i="7" s="1"/>
  <c r="D12" i="6"/>
  <c r="J12" i="6" s="1"/>
  <c r="F44" i="30"/>
  <c r="C44" i="30" s="1"/>
  <c r="E41" i="36"/>
  <c r="C41" i="36" s="1"/>
  <c r="J44" i="30"/>
  <c r="D44" i="30" s="1"/>
  <c r="E16" i="36"/>
  <c r="F40" i="36"/>
  <c r="C40" i="36" s="1"/>
  <c r="M43" i="30"/>
  <c r="D43" i="30" s="1"/>
  <c r="I47" i="2"/>
  <c r="B47" i="2"/>
  <c r="M19" i="30"/>
  <c r="D19" i="30" s="1"/>
  <c r="F16" i="36"/>
  <c r="L60" i="2"/>
  <c r="B60" i="2"/>
  <c r="I27" i="30"/>
  <c r="F67" i="30"/>
  <c r="D23" i="6"/>
  <c r="J23" i="6" s="1"/>
  <c r="L71" i="2"/>
  <c r="I29" i="2"/>
  <c r="K29" i="2"/>
  <c r="O27" i="30" s="1"/>
  <c r="E27" i="30" s="1"/>
  <c r="E67" i="30" s="1"/>
  <c r="M29" i="2"/>
  <c r="Q27" i="30" s="1"/>
  <c r="G29" i="2"/>
  <c r="K27" i="30" s="1"/>
  <c r="D29" i="2"/>
  <c r="H27" i="30" s="1"/>
  <c r="N29" i="2"/>
  <c r="S27" i="30" s="1"/>
  <c r="F29" i="2"/>
  <c r="J27" i="30" s="1"/>
  <c r="J29" i="2"/>
  <c r="N27" i="30" s="1"/>
  <c r="D71" i="2"/>
  <c r="E71" i="2"/>
  <c r="D15" i="6" l="1"/>
  <c r="J15" i="6" s="1"/>
  <c r="F45" i="30"/>
  <c r="C45" i="30" s="1"/>
  <c r="G19" i="30"/>
  <c r="D16" i="36"/>
  <c r="C16" i="36" s="1"/>
  <c r="F42" i="36"/>
  <c r="C42" i="36" s="1"/>
  <c r="M45" i="30"/>
  <c r="D45" i="30" s="1"/>
  <c r="K43" i="2"/>
  <c r="B43" i="2"/>
  <c r="N50" i="2"/>
  <c r="B50" i="2"/>
  <c r="E24" i="36"/>
  <c r="M49" i="2"/>
  <c r="B49" i="2"/>
  <c r="F58" i="30"/>
  <c r="K71" i="2"/>
  <c r="C29" i="2"/>
  <c r="B29" i="2"/>
  <c r="F27" i="30" s="1"/>
  <c r="M27" i="30"/>
  <c r="D27" i="30" s="1"/>
  <c r="F24" i="36"/>
  <c r="E55" i="36"/>
  <c r="C55" i="36" s="1"/>
  <c r="P58" i="30"/>
  <c r="G40" i="2"/>
  <c r="B40" i="2"/>
  <c r="E56" i="2"/>
  <c r="B56" i="2"/>
  <c r="M71" i="2"/>
  <c r="G12" i="14"/>
  <c r="G9" i="14"/>
  <c r="G10" i="14"/>
  <c r="G11" i="14"/>
  <c r="G13" i="14"/>
  <c r="G7" i="14"/>
  <c r="G6" i="14"/>
  <c r="G71" i="2"/>
  <c r="N71" i="2"/>
  <c r="E66" i="36" s="1"/>
  <c r="C58" i="30" l="1"/>
  <c r="F47" i="30"/>
  <c r="C47" i="30" s="1"/>
  <c r="D14" i="6"/>
  <c r="J14" i="6" s="1"/>
  <c r="E44" i="36"/>
  <c r="C44" i="36" s="1"/>
  <c r="Q47" i="30"/>
  <c r="D47" i="30" s="1"/>
  <c r="C41" i="2"/>
  <c r="G14" i="14"/>
  <c r="D9" i="6"/>
  <c r="F48" i="30"/>
  <c r="C48" i="30" s="1"/>
  <c r="E51" i="36"/>
  <c r="C51" i="36" s="1"/>
  <c r="I54" i="30"/>
  <c r="S48" i="30"/>
  <c r="D48" i="30" s="1"/>
  <c r="E45" i="36"/>
  <c r="C45" i="36" s="1"/>
  <c r="D16" i="6"/>
  <c r="J16" i="6" s="1"/>
  <c r="F38" i="30"/>
  <c r="C38" i="30" s="1"/>
  <c r="D13" i="6"/>
  <c r="J13" i="6" s="1"/>
  <c r="F41" i="30"/>
  <c r="C41" i="30" s="1"/>
  <c r="D22" i="6"/>
  <c r="J22" i="6" s="1"/>
  <c r="F54" i="30"/>
  <c r="C54" i="30" s="1"/>
  <c r="D24" i="36"/>
  <c r="C24" i="36" s="1"/>
  <c r="G27" i="30"/>
  <c r="C27" i="30" s="1"/>
  <c r="C67" i="30" s="1"/>
  <c r="I63" i="2"/>
  <c r="B63" i="2"/>
  <c r="K38" i="30"/>
  <c r="D38" i="30" s="1"/>
  <c r="E35" i="36"/>
  <c r="C35" i="36" s="1"/>
  <c r="O41" i="30"/>
  <c r="D41" i="30" s="1"/>
  <c r="D38" i="36"/>
  <c r="C38" i="36" s="1"/>
  <c r="I41" i="2"/>
  <c r="B41" i="2" l="1"/>
  <c r="G39" i="30"/>
  <c r="D36" i="36"/>
  <c r="C71" i="2"/>
  <c r="D66" i="36" s="1"/>
  <c r="F61" i="30"/>
  <c r="C61" i="30" s="1"/>
  <c r="D21" i="6"/>
  <c r="F36" i="36"/>
  <c r="C36" i="36" s="1"/>
  <c r="M39" i="30"/>
  <c r="D39" i="30" s="1"/>
  <c r="F58" i="36"/>
  <c r="C58" i="36" s="1"/>
  <c r="M61" i="30"/>
  <c r="D61" i="30" s="1"/>
  <c r="J9" i="6"/>
  <c r="I71" i="2"/>
  <c r="F66" i="36" s="1"/>
  <c r="C66" i="36" l="1"/>
  <c r="F11" i="16"/>
  <c r="F21" i="16"/>
  <c r="D30" i="7"/>
  <c r="J21" i="6"/>
  <c r="B71" i="2"/>
  <c r="F39" i="30"/>
  <c r="C39" i="30" s="1"/>
  <c r="D19" i="6"/>
  <c r="F28" i="16" l="1"/>
  <c r="E58" i="14"/>
  <c r="J19" i="6"/>
  <c r="D25" i="6"/>
  <c r="F10" i="26" s="1"/>
  <c r="F17" i="26" s="1"/>
  <c r="F35" i="26" s="1"/>
  <c r="J25" i="6"/>
  <c r="D34" i="7"/>
  <c r="F34" i="7" s="1"/>
  <c r="G34" i="7" s="1"/>
  <c r="F30" i="7"/>
  <c r="G30" i="7" s="1"/>
  <c r="F16" i="16"/>
  <c r="E48" i="14"/>
  <c r="F31" i="16" l="1"/>
  <c r="F39" i="16" s="1"/>
  <c r="E40" i="14"/>
  <c r="E64" i="14"/>
  <c r="G58" i="14" s="1"/>
  <c r="F42" i="26"/>
  <c r="F39" i="26"/>
  <c r="E53" i="14"/>
  <c r="G46" i="14" l="1"/>
  <c r="G50" i="14"/>
  <c r="G52" i="14"/>
  <c r="G47" i="14"/>
  <c r="G49" i="14"/>
  <c r="G51" i="14"/>
  <c r="E41" i="14"/>
  <c r="G48" i="14"/>
  <c r="G63" i="14"/>
  <c r="G60" i="14"/>
  <c r="G61" i="14"/>
  <c r="G59" i="14"/>
  <c r="G57" i="14"/>
  <c r="G62" i="14"/>
  <c r="E42" i="14" l="1"/>
  <c r="G40" i="14" s="1"/>
  <c r="G41" i="14" l="1"/>
</calcChain>
</file>

<file path=xl/comments1.xml><?xml version="1.0" encoding="utf-8"?>
<comments xmlns="http://schemas.openxmlformats.org/spreadsheetml/2006/main">
  <authors>
    <author>beckford</author>
    <author>wemple</author>
    <author>HAUSSLER</author>
  </authors>
  <commentList>
    <comment ref="B6" authorId="0" shapeId="0">
      <text>
        <r>
          <rPr>
            <b/>
            <sz val="10"/>
            <color indexed="81"/>
            <rFont val="Tahoma"/>
            <family val="2"/>
          </rPr>
          <t>beckford:</t>
        </r>
        <r>
          <rPr>
            <sz val="10"/>
            <color indexed="81"/>
            <rFont val="Tahoma"/>
            <family val="2"/>
          </rPr>
          <t xml:space="preserve">
Environmental
Wemple - Changed title to complete words</t>
        </r>
      </text>
    </comment>
    <comment ref="D6" authorId="1" shapeId="0">
      <text>
        <r>
          <rPr>
            <b/>
            <sz val="9"/>
            <color indexed="81"/>
            <rFont val="Tahoma"/>
            <family val="2"/>
          </rPr>
          <t>wemple:</t>
        </r>
        <r>
          <rPr>
            <sz val="9"/>
            <color indexed="81"/>
            <rFont val="Tahoma"/>
            <family val="2"/>
          </rPr>
          <t xml:space="preserve">
Changed title from EDA plannig to Economic Development</t>
        </r>
      </text>
    </comment>
    <comment ref="E6" authorId="0" shapeId="0">
      <text>
        <r>
          <rPr>
            <b/>
            <sz val="10"/>
            <color indexed="81"/>
            <rFont val="Tahoma"/>
            <family val="2"/>
          </rPr>
          <t>beckford:</t>
        </r>
        <r>
          <rPr>
            <sz val="10"/>
            <color indexed="81"/>
            <rFont val="Tahoma"/>
            <family val="2"/>
          </rPr>
          <t xml:space="preserve">
Community
Wemple - changed title - removed downtown spaces from title.</t>
        </r>
      </text>
    </comment>
    <comment ref="F6" authorId="0" shapeId="0">
      <text>
        <r>
          <rPr>
            <b/>
            <sz val="10"/>
            <color indexed="81"/>
            <rFont val="Tahoma"/>
            <family val="2"/>
          </rPr>
          <t>beckford:</t>
        </r>
        <r>
          <rPr>
            <sz val="10"/>
            <color indexed="81"/>
            <rFont val="Tahoma"/>
            <family val="2"/>
          </rPr>
          <t xml:space="preserve">
Community
Wemple - Changed title to Community Development</t>
        </r>
      </text>
    </comment>
    <comment ref="G6" authorId="0" shapeId="0">
      <text>
        <r>
          <rPr>
            <b/>
            <sz val="10"/>
            <color indexed="81"/>
            <rFont val="Tahoma"/>
            <family val="2"/>
          </rPr>
          <t>beckford:</t>
        </r>
        <r>
          <rPr>
            <sz val="10"/>
            <color indexed="81"/>
            <rFont val="Tahoma"/>
            <family val="2"/>
          </rPr>
          <t xml:space="preserve">
Community
</t>
        </r>
      </text>
    </comment>
    <comment ref="H6" authorId="0" shapeId="0">
      <text>
        <r>
          <rPr>
            <b/>
            <sz val="10"/>
            <color indexed="81"/>
            <rFont val="Tahoma"/>
            <family val="2"/>
          </rPr>
          <t>beckford:</t>
        </r>
        <r>
          <rPr>
            <sz val="10"/>
            <color indexed="81"/>
            <rFont val="Tahoma"/>
            <family val="2"/>
          </rPr>
          <t xml:space="preserve">
Forecast
</t>
        </r>
      </text>
    </comment>
    <comment ref="I6" authorId="0" shapeId="0">
      <text>
        <r>
          <rPr>
            <b/>
            <sz val="10"/>
            <color indexed="81"/>
            <rFont val="Tahoma"/>
            <family val="2"/>
          </rPr>
          <t>beckford:</t>
        </r>
        <r>
          <rPr>
            <sz val="10"/>
            <color indexed="81"/>
            <rFont val="Tahoma"/>
            <family val="2"/>
          </rPr>
          <t xml:space="preserve">
Community
</t>
        </r>
      </text>
    </comment>
    <comment ref="J6" authorId="0" shapeId="0">
      <text>
        <r>
          <rPr>
            <b/>
            <sz val="10"/>
            <color indexed="81"/>
            <rFont val="Tahoma"/>
            <family val="2"/>
          </rPr>
          <t>beckford:</t>
        </r>
        <r>
          <rPr>
            <sz val="10"/>
            <color indexed="81"/>
            <rFont val="Tahoma"/>
            <family val="2"/>
          </rPr>
          <t xml:space="preserve">
Environmental
Wemple - changed title from Bastrop Bay and Oyster Creek to "Watershed and Bayou Projects"</t>
        </r>
      </text>
    </comment>
    <comment ref="K6" authorId="0" shapeId="0">
      <text>
        <r>
          <rPr>
            <b/>
            <sz val="10"/>
            <color indexed="81"/>
            <rFont val="Tahoma"/>
            <family val="2"/>
          </rPr>
          <t>beckford:</t>
        </r>
        <r>
          <rPr>
            <sz val="10"/>
            <color indexed="81"/>
            <rFont val="Tahoma"/>
            <family val="2"/>
          </rPr>
          <t xml:space="preserve">
Community
Wemple - reduced title to Local Expense</t>
        </r>
      </text>
    </comment>
    <comment ref="L6" authorId="0" shapeId="0">
      <text>
        <r>
          <rPr>
            <b/>
            <sz val="10"/>
            <color indexed="81"/>
            <rFont val="Tahoma"/>
            <family val="2"/>
          </rPr>
          <t>beckford:</t>
        </r>
        <r>
          <rPr>
            <sz val="10"/>
            <color indexed="81"/>
            <rFont val="Tahoma"/>
            <family val="2"/>
          </rPr>
          <t xml:space="preserve">
Community
Wemple - Changed title from GLO Chambers Round 1 to "Ike-Housing</t>
        </r>
      </text>
    </comment>
    <comment ref="M6" authorId="1" shapeId="0">
      <text>
        <r>
          <rPr>
            <b/>
            <sz val="9"/>
            <color indexed="81"/>
            <rFont val="Tahoma"/>
            <family val="2"/>
          </rPr>
          <t>wemple:</t>
        </r>
        <r>
          <rPr>
            <sz val="9"/>
            <color indexed="81"/>
            <rFont val="Tahoma"/>
            <family val="2"/>
          </rPr>
          <t xml:space="preserve">
Need better title.
</t>
        </r>
      </text>
    </comment>
    <comment ref="A9" authorId="2" shapeId="0">
      <text>
        <r>
          <rPr>
            <b/>
            <sz val="8"/>
            <color indexed="81"/>
            <rFont val="Tahoma"/>
            <family val="2"/>
          </rPr>
          <t xml:space="preserve">This represents the net salaries charged to each project.  This field will automatically calculate after the Personnel sheet is completed.
</t>
        </r>
      </text>
    </comment>
    <comment ref="A10" authorId="2" shapeId="0">
      <text>
        <r>
          <rPr>
            <b/>
            <sz val="8"/>
            <color indexed="81"/>
            <rFont val="Tahoma"/>
            <family val="2"/>
          </rPr>
          <t xml:space="preserve">This field automatically calculates the benefits as a percentage of total salaries.
</t>
        </r>
      </text>
    </comment>
    <comment ref="A11" authorId="2" shapeId="0">
      <text>
        <r>
          <rPr>
            <b/>
            <sz val="8"/>
            <color indexed="81"/>
            <rFont val="Tahoma"/>
            <family val="2"/>
          </rPr>
          <t>This represents the total of salaries and benefits charged to each project.</t>
        </r>
      </text>
    </comment>
    <comment ref="A12" authorId="2" shapeId="0">
      <text>
        <r>
          <rPr>
            <b/>
            <sz val="8"/>
            <color indexed="81"/>
            <rFont val="Tahoma"/>
            <family val="2"/>
          </rPr>
          <t xml:space="preserve">This is a calculated field which represents each project's fair share of the administrative costs of the agency.  It is based on total personnel costs.
</t>
        </r>
      </text>
    </comment>
    <comment ref="A13" authorId="2" shapeId="0">
      <text>
        <r>
          <rPr>
            <b/>
            <sz val="8"/>
            <color indexed="81"/>
            <rFont val="Tahoma"/>
            <family val="2"/>
          </rPr>
          <t xml:space="preserve">This field will be carried foreward from the "Consultant" schedule.  It represents costs of legal, audit, consultant and contract services.
</t>
        </r>
      </text>
    </comment>
    <comment ref="A14" authorId="2" shapeId="0">
      <text>
        <r>
          <rPr>
            <b/>
            <sz val="8"/>
            <color indexed="81"/>
            <rFont val="Tahoma"/>
            <family val="2"/>
          </rPr>
          <t xml:space="preserve">Pass-Thru expenditures occur when H-GAC contracts with other non-profit or governmental agencies for goods or services including in-kind expenditures for these items.  Examples would include JTPA, Aging, TMO's, and Cooperative Purchasing expenditures.
</t>
        </r>
      </text>
    </comment>
    <comment ref="A15" authorId="2" shapeId="0">
      <text>
        <r>
          <rPr>
            <b/>
            <sz val="8"/>
            <color indexed="81"/>
            <rFont val="Tahoma"/>
            <family val="2"/>
          </rPr>
          <t xml:space="preserve">This field will automatically be filled in after completion of the "Travel" budget.  Travel costs include mileage, meals, airfare, hotel, auto rental, and incidental costs such as parking &amp; telephone.
</t>
        </r>
      </text>
    </comment>
    <comment ref="A16" authorId="2" shapeId="0">
      <text>
        <r>
          <rPr>
            <b/>
            <sz val="8"/>
            <color indexed="81"/>
            <rFont val="Tahoma"/>
            <family val="2"/>
          </rPr>
          <t xml:space="preserve">Rent is an allocated cost.  It is calculated by dividing the annual rent cost by total square footage;multiplying that cost by square footage in each department; and dividing departmental expense by total labor hours.  Square footage and annual rental cost is supplied by Bill Comstock.
</t>
        </r>
      </text>
    </comment>
    <comment ref="A18" authorId="2" shapeId="0">
      <text>
        <r>
          <rPr>
            <b/>
            <sz val="8"/>
            <color indexed="81"/>
            <rFont val="Tahoma"/>
            <family val="2"/>
          </rPr>
          <t xml:space="preserve">This field will be carried foreward from the "Capital" worksheet.  It represents all anticipated expenditures for equipment which exceed $1,000.
</t>
        </r>
      </text>
    </comment>
    <comment ref="A19" authorId="2" shapeId="0">
      <text>
        <r>
          <rPr>
            <b/>
            <sz val="8"/>
            <color indexed="81"/>
            <rFont val="Tahoma"/>
            <family val="2"/>
          </rPr>
          <t xml:space="preserve">This line will carry foreward from the "Others" worksheet.  It represents costs such as Xerox, communication, subscriptions, recruiting, employee development, etc.
</t>
        </r>
      </text>
    </comment>
    <comment ref="A21" authorId="2" shapeId="0">
      <text>
        <r>
          <rPr>
            <b/>
            <sz val="8"/>
            <color indexed="81"/>
            <rFont val="Tahoma"/>
            <family val="2"/>
          </rPr>
          <t xml:space="preserve">This is the total of lines 9 through 18
</t>
        </r>
      </text>
    </comment>
    <comment ref="A22" authorId="2" shapeId="0">
      <text>
        <r>
          <rPr>
            <b/>
            <sz val="8"/>
            <color indexed="81"/>
            <rFont val="Tahoma"/>
            <family val="2"/>
          </rPr>
          <t xml:space="preserve">This represents the cost of maintaining the GIS network.  These costs are allocated to each department by number of licenses purchased by each department.  Max Samfield supplies the information on licenses held by each department and the cost for maintaining the network.
</t>
        </r>
      </text>
    </comment>
    <comment ref="A29" authorId="2" shapeId="0">
      <text>
        <r>
          <rPr>
            <b/>
            <sz val="8"/>
            <color indexed="81"/>
            <rFont val="Tahoma"/>
            <family val="2"/>
          </rPr>
          <t xml:space="preserve">This is the sum of lines 20 through 22.
</t>
        </r>
      </text>
    </comment>
    <comment ref="A45" authorId="0" shapeId="0">
      <text>
        <r>
          <rPr>
            <b/>
            <sz val="9"/>
            <color indexed="81"/>
            <rFont val="Tahoma"/>
            <family val="2"/>
          </rPr>
          <t>beckford:</t>
        </r>
        <r>
          <rPr>
            <sz val="9"/>
            <color indexed="81"/>
            <rFont val="Tahoma"/>
            <family val="2"/>
          </rPr>
          <t xml:space="preserve">
TX A&amp;M Agrilife Extension</t>
        </r>
      </text>
    </comment>
    <comment ref="A50" authorId="0" shapeId="0">
      <text>
        <r>
          <rPr>
            <b/>
            <sz val="9"/>
            <color indexed="81"/>
            <rFont val="Tahoma"/>
            <family val="2"/>
          </rPr>
          <t>beckford:</t>
        </r>
        <r>
          <rPr>
            <sz val="9"/>
            <color indexed="81"/>
            <rFont val="Tahoma"/>
            <family val="2"/>
          </rPr>
          <t xml:space="preserve">
US ENDOWMENT FOR FORESTRY AND COMMUNITIES</t>
        </r>
      </text>
    </comment>
  </commentList>
</comments>
</file>

<file path=xl/comments10.xml><?xml version="1.0" encoding="utf-8"?>
<comments xmlns="http://schemas.openxmlformats.org/spreadsheetml/2006/main">
  <authors>
    <author>HAUSSLER</author>
  </authors>
  <commentList>
    <comment ref="A40" authorId="0" shapeId="0">
      <text>
        <r>
          <rPr>
            <b/>
            <sz val="8"/>
            <color indexed="81"/>
            <rFont val="Tahoma"/>
            <family val="2"/>
          </rPr>
          <t xml:space="preserve">This line represents an actual use of H-GAC cash.  It reflects the difference between what is funded through other sources (above) and what is left for H-GAC to fund.
</t>
        </r>
      </text>
    </comment>
  </commentList>
</comments>
</file>

<file path=xl/comments2.xml><?xml version="1.0" encoding="utf-8"?>
<comments xmlns="http://schemas.openxmlformats.org/spreadsheetml/2006/main">
  <authors>
    <author>beckford</author>
  </authors>
  <commentList>
    <comment ref="A44" authorId="0" shapeId="0">
      <text>
        <r>
          <rPr>
            <b/>
            <sz val="10"/>
            <color indexed="81"/>
            <rFont val="Tahoma"/>
            <family val="2"/>
          </rPr>
          <t>beckford:</t>
        </r>
        <r>
          <rPr>
            <sz val="10"/>
            <color indexed="81"/>
            <rFont val="Tahoma"/>
            <family val="2"/>
          </rPr>
          <t xml:space="preserve">
Texas State Soil and Water Conservation Board
</t>
        </r>
      </text>
    </comment>
  </commentList>
</comments>
</file>

<file path=xl/comments3.xml><?xml version="1.0" encoding="utf-8"?>
<comments xmlns="http://schemas.openxmlformats.org/spreadsheetml/2006/main">
  <authors>
    <author>HAUSSLER</author>
    <author>beckford</author>
  </authors>
  <commentList>
    <comment ref="A4" authorId="0" shapeId="0">
      <text>
        <r>
          <rPr>
            <b/>
            <sz val="8"/>
            <color indexed="81"/>
            <rFont val="Tahoma"/>
            <family val="2"/>
          </rPr>
          <t xml:space="preserve">This represents the net salaries charged to each project.  This field will automatically calculate after the Personnel sheet is completed.
</t>
        </r>
      </text>
    </comment>
    <comment ref="A5" authorId="0" shapeId="0">
      <text>
        <r>
          <rPr>
            <b/>
            <sz val="8"/>
            <color indexed="81"/>
            <rFont val="Tahoma"/>
            <family val="2"/>
          </rPr>
          <t xml:space="preserve">This field automatically calculates the benefits as a percentage of total salaries.
</t>
        </r>
      </text>
    </comment>
    <comment ref="A6" authorId="0" shapeId="0">
      <text>
        <r>
          <rPr>
            <b/>
            <sz val="8"/>
            <color indexed="81"/>
            <rFont val="Tahoma"/>
            <family val="2"/>
          </rPr>
          <t>This represents the total of salaries and benefits charged to each project.</t>
        </r>
      </text>
    </comment>
    <comment ref="A7" authorId="0" shapeId="0">
      <text>
        <r>
          <rPr>
            <b/>
            <sz val="8"/>
            <color indexed="81"/>
            <rFont val="Tahoma"/>
            <family val="2"/>
          </rPr>
          <t xml:space="preserve">This is a calculated field which represents each project's fair share of the administrative costs of the agency.  It is based on total personnel costs.
</t>
        </r>
      </text>
    </comment>
    <comment ref="A8" authorId="0" shapeId="0">
      <text>
        <r>
          <rPr>
            <b/>
            <sz val="8"/>
            <color indexed="81"/>
            <rFont val="Tahoma"/>
            <family val="2"/>
          </rPr>
          <t xml:space="preserve">This field will be carried foreward from the "Consultant" schedule.  It represents costs of legal, audit, consultant and contract services.
</t>
        </r>
      </text>
    </comment>
    <comment ref="A9" authorId="0" shapeId="0">
      <text>
        <r>
          <rPr>
            <b/>
            <sz val="8"/>
            <color indexed="81"/>
            <rFont val="Tahoma"/>
            <family val="2"/>
          </rPr>
          <t xml:space="preserve">Pass-Thru expenditures occur when H-GAC contracts with other non-profit or governmental agencies for goods or services including in-kind expenditures for these items.  Examples would include JTPA, Aging, TMO's, and Cooperative Purchasing expenditures.
</t>
        </r>
      </text>
    </comment>
    <comment ref="A10" authorId="0" shapeId="0">
      <text>
        <r>
          <rPr>
            <b/>
            <sz val="8"/>
            <color indexed="81"/>
            <rFont val="Tahoma"/>
            <family val="2"/>
          </rPr>
          <t xml:space="preserve">This field will automatically be filled in after completion of the "Travel" budget.  Travel costs include mileage, meals, airfare, hotel, auto rental, and incidental costs such as parking &amp; telephone.
</t>
        </r>
      </text>
    </comment>
    <comment ref="A11" authorId="0" shapeId="0">
      <text>
        <r>
          <rPr>
            <b/>
            <sz val="8"/>
            <color indexed="81"/>
            <rFont val="Tahoma"/>
            <family val="2"/>
          </rPr>
          <t xml:space="preserve">Rent is an allocated cost.  It is calculated by dividing the annual rent cost by total square footage;multiplying that cost by square footage in each department; and dividing departmental expense by total labor hours.  Square footage and annual rental cost is supplied by Bill Comstock.
</t>
        </r>
      </text>
    </comment>
    <comment ref="A13" authorId="0" shapeId="0">
      <text>
        <r>
          <rPr>
            <b/>
            <sz val="8"/>
            <color indexed="81"/>
            <rFont val="Tahoma"/>
            <family val="2"/>
          </rPr>
          <t xml:space="preserve">This field will be carried foreward from the "Capital" worksheet.  It represents all anticipated expenditures for equipment which exceed $1,000.
</t>
        </r>
      </text>
    </comment>
    <comment ref="A14" authorId="0" shapeId="0">
      <text>
        <r>
          <rPr>
            <b/>
            <sz val="8"/>
            <color indexed="81"/>
            <rFont val="Tahoma"/>
            <family val="2"/>
          </rPr>
          <t xml:space="preserve">This line will carry foreward from the "Others" worksheet.  It represents costs such as Xerox, communication, subscriptions, recruiting, employee development, etc.
</t>
        </r>
      </text>
    </comment>
    <comment ref="A16" authorId="0" shapeId="0">
      <text>
        <r>
          <rPr>
            <b/>
            <sz val="8"/>
            <color indexed="81"/>
            <rFont val="Tahoma"/>
            <family val="2"/>
          </rPr>
          <t xml:space="preserve">This is the total of lines 9 through 18
</t>
        </r>
      </text>
    </comment>
    <comment ref="A17" authorId="0" shapeId="0">
      <text>
        <r>
          <rPr>
            <b/>
            <sz val="8"/>
            <color indexed="81"/>
            <rFont val="Tahoma"/>
            <family val="2"/>
          </rPr>
          <t xml:space="preserve">This represents the cost of maintaining the GIS network.  These costs are allocated to each department by number of licenses purchased by each department.  Max Samfield supplies the information on licenses held by each department and the cost for maintaining the network.
</t>
        </r>
      </text>
    </comment>
    <comment ref="A24" authorId="0" shapeId="0">
      <text>
        <r>
          <rPr>
            <b/>
            <sz val="8"/>
            <color indexed="81"/>
            <rFont val="Tahoma"/>
            <family val="2"/>
          </rPr>
          <t xml:space="preserve">This is the sum of lines 20 through 22.
</t>
        </r>
      </text>
    </comment>
    <comment ref="A40" authorId="1" shapeId="0">
      <text>
        <r>
          <rPr>
            <b/>
            <sz val="9"/>
            <color indexed="81"/>
            <rFont val="Tahoma"/>
            <family val="2"/>
          </rPr>
          <t>beckford:</t>
        </r>
        <r>
          <rPr>
            <sz val="9"/>
            <color indexed="81"/>
            <rFont val="Tahoma"/>
            <family val="2"/>
          </rPr>
          <t xml:space="preserve">
TX A&amp;M Agrilife Extension</t>
        </r>
      </text>
    </comment>
    <comment ref="A45" authorId="1" shapeId="0">
      <text>
        <r>
          <rPr>
            <b/>
            <sz val="9"/>
            <color indexed="81"/>
            <rFont val="Tahoma"/>
            <family val="2"/>
          </rPr>
          <t>beckford:</t>
        </r>
        <r>
          <rPr>
            <sz val="9"/>
            <color indexed="81"/>
            <rFont val="Tahoma"/>
            <family val="2"/>
          </rPr>
          <t xml:space="preserve">
US ENDOWMENT FOR FORESTRY AND COMMUNITIES</t>
        </r>
      </text>
    </comment>
  </commentList>
</comments>
</file>

<file path=xl/comments4.xml><?xml version="1.0" encoding="utf-8"?>
<comments xmlns="http://schemas.openxmlformats.org/spreadsheetml/2006/main">
  <authors>
    <author>HAUSSLER</author>
  </authors>
  <commentList>
    <comment ref="A10" authorId="0" shapeId="0">
      <text>
        <r>
          <rPr>
            <b/>
            <sz val="8"/>
            <color indexed="81"/>
            <rFont val="Tahoma"/>
            <family val="2"/>
          </rPr>
          <t xml:space="preserve">This represents the net salaries charged to each project.  This field will automatically calculate after the Personnel sheet is completed.
</t>
        </r>
      </text>
    </comment>
    <comment ref="A11" authorId="0" shapeId="0">
      <text>
        <r>
          <rPr>
            <b/>
            <sz val="8"/>
            <color indexed="81"/>
            <rFont val="Tahoma"/>
            <family val="2"/>
          </rPr>
          <t xml:space="preserve">This field automatically calculates the benefits as a percentage of total salaries.
</t>
        </r>
      </text>
    </comment>
    <comment ref="A12" authorId="0" shapeId="0">
      <text>
        <r>
          <rPr>
            <b/>
            <sz val="8"/>
            <color indexed="81"/>
            <rFont val="Tahoma"/>
            <family val="2"/>
          </rPr>
          <t>This represents the total of salaries and benefits charged to each project.</t>
        </r>
      </text>
    </comment>
    <comment ref="A13" authorId="0" shapeId="0">
      <text>
        <r>
          <rPr>
            <b/>
            <sz val="8"/>
            <color indexed="81"/>
            <rFont val="Tahoma"/>
            <family val="2"/>
          </rPr>
          <t xml:space="preserve">This is a calculated field which represents each project's fair share of the administrative costs of the agency.  It is based on total personnel costs.
</t>
        </r>
      </text>
    </comment>
    <comment ref="A14" authorId="0" shapeId="0">
      <text>
        <r>
          <rPr>
            <b/>
            <sz val="8"/>
            <color indexed="81"/>
            <rFont val="Tahoma"/>
            <family val="2"/>
          </rPr>
          <t xml:space="preserve">This field will be carried foreward from the "Consultant" schedule.  It represents costs of legal, audit, consultant and contract services.
</t>
        </r>
      </text>
    </comment>
    <comment ref="A15" authorId="0" shapeId="0">
      <text>
        <r>
          <rPr>
            <b/>
            <sz val="8"/>
            <color indexed="81"/>
            <rFont val="Tahoma"/>
            <family val="2"/>
          </rPr>
          <t xml:space="preserve">Pass-Thru expenditures occur when H-GAC contracts with other non-profit or governmental agencies for goods or services including in-kind expenditures for these items.  Examples would include JTPA, Aging, TMO's, and Cooperative Purchasing expenditures.
</t>
        </r>
      </text>
    </comment>
    <comment ref="A16" authorId="0" shapeId="0">
      <text>
        <r>
          <rPr>
            <b/>
            <sz val="8"/>
            <color indexed="81"/>
            <rFont val="Tahoma"/>
            <family val="2"/>
          </rPr>
          <t xml:space="preserve">This field will automatically be filled in after completion of the "Travel" budget.  Travel costs include mileage, meals, airfare, hotel, auto rental, and incidental costs such as parking &amp; telephone.
</t>
        </r>
      </text>
    </comment>
    <comment ref="A17" authorId="0" shapeId="0">
      <text>
        <r>
          <rPr>
            <b/>
            <sz val="8"/>
            <color indexed="81"/>
            <rFont val="Tahoma"/>
            <family val="2"/>
          </rPr>
          <t xml:space="preserve">Rent is an allocated cost.  It is calculated by dividing the annual rent cost by total square footage;multiplying that cost by square footage in each department; and dividing departmental expense by total labor hours.  Square footage and annual rental cost is supplied by Bill Comstock.
</t>
        </r>
      </text>
    </comment>
    <comment ref="A19" authorId="0" shapeId="0">
      <text>
        <r>
          <rPr>
            <b/>
            <sz val="8"/>
            <color indexed="81"/>
            <rFont val="Tahoma"/>
            <family val="2"/>
          </rPr>
          <t xml:space="preserve">This field will be carried foreward from the "Capital" worksheet.  It represents all anticipated expenditures for equipment which exceed $1,000.
</t>
        </r>
      </text>
    </comment>
    <comment ref="A20" authorId="0" shapeId="0">
      <text>
        <r>
          <rPr>
            <b/>
            <sz val="8"/>
            <color indexed="81"/>
            <rFont val="Tahoma"/>
            <family val="2"/>
          </rPr>
          <t xml:space="preserve">This line will carry foreward from the "Others" worksheet.  It represents costs such as Xerox, communication, subscriptions, recruiting, employee development, etc.
</t>
        </r>
      </text>
    </comment>
    <comment ref="A22" authorId="0" shapeId="0">
      <text>
        <r>
          <rPr>
            <b/>
            <sz val="8"/>
            <color indexed="81"/>
            <rFont val="Tahoma"/>
            <family val="2"/>
          </rPr>
          <t xml:space="preserve">This is the total of lines 9 through 18
</t>
        </r>
      </text>
    </comment>
    <comment ref="A23" authorId="0" shapeId="0">
      <text>
        <r>
          <rPr>
            <b/>
            <sz val="8"/>
            <color indexed="81"/>
            <rFont val="Tahoma"/>
            <family val="2"/>
          </rPr>
          <t xml:space="preserve">This represents the cost of maintaining the GIS network.  These costs are allocated to each department by number of licenses purchased by each department.  Max Samfield supplies the information on licenses held by each department and the cost for maintaining the network.
</t>
        </r>
      </text>
    </comment>
    <comment ref="A30" authorId="0" shapeId="0">
      <text>
        <r>
          <rPr>
            <b/>
            <sz val="8"/>
            <color indexed="81"/>
            <rFont val="Tahoma"/>
            <family val="2"/>
          </rPr>
          <t xml:space="preserve">This is the sum of lines 20 through 22.
</t>
        </r>
      </text>
    </comment>
  </commentList>
</comments>
</file>

<file path=xl/comments5.xml><?xml version="1.0" encoding="utf-8"?>
<comments xmlns="http://schemas.openxmlformats.org/spreadsheetml/2006/main">
  <authors>
    <author>HAUSSLER</author>
  </authors>
  <commentList>
    <comment ref="A10" authorId="0" shapeId="0">
      <text>
        <r>
          <rPr>
            <b/>
            <sz val="8"/>
            <color indexed="81"/>
            <rFont val="Tahoma"/>
            <family val="2"/>
          </rPr>
          <t xml:space="preserve">This represents the net salaries charged to each project.  This field will automatically calculate after the Personnel sheet is completed.
</t>
        </r>
      </text>
    </comment>
    <comment ref="A11" authorId="0" shapeId="0">
      <text>
        <r>
          <rPr>
            <b/>
            <sz val="8"/>
            <color indexed="81"/>
            <rFont val="Tahoma"/>
            <family val="2"/>
          </rPr>
          <t xml:space="preserve">This field automatically calculates the benefits as a percentage of total salaries.
</t>
        </r>
      </text>
    </comment>
    <comment ref="A12" authorId="0" shapeId="0">
      <text>
        <r>
          <rPr>
            <b/>
            <sz val="8"/>
            <color indexed="81"/>
            <rFont val="Tahoma"/>
            <family val="2"/>
          </rPr>
          <t>This represents the total of salaries and benefits charged to each project.</t>
        </r>
      </text>
    </comment>
    <comment ref="A13" authorId="0" shapeId="0">
      <text>
        <r>
          <rPr>
            <b/>
            <sz val="8"/>
            <color indexed="81"/>
            <rFont val="Tahoma"/>
            <family val="2"/>
          </rPr>
          <t xml:space="preserve">This is a calculated field which represents each project's fair share of the administrative costs of the agency.  It is based on total personnel costs.
</t>
        </r>
      </text>
    </comment>
    <comment ref="A14" authorId="0" shapeId="0">
      <text>
        <r>
          <rPr>
            <b/>
            <sz val="8"/>
            <color indexed="81"/>
            <rFont val="Tahoma"/>
            <family val="2"/>
          </rPr>
          <t xml:space="preserve">This field will be carried foreward from the "Consultant" schedule.  It represents costs of legal, audit, consultant and contract services.
</t>
        </r>
      </text>
    </comment>
    <comment ref="A15" authorId="0" shapeId="0">
      <text>
        <r>
          <rPr>
            <b/>
            <sz val="8"/>
            <color indexed="81"/>
            <rFont val="Tahoma"/>
            <family val="2"/>
          </rPr>
          <t xml:space="preserve">Pass-Thru expenditures occur when H-GAC contracts with other non-profit or governmental agencies for goods or services including in-kind expenditures for these items.  Examples would include JTPA, Aging, TMO's, and Cooperative Purchasing expenditures.
</t>
        </r>
      </text>
    </comment>
    <comment ref="A16" authorId="0" shapeId="0">
      <text>
        <r>
          <rPr>
            <b/>
            <sz val="8"/>
            <color indexed="81"/>
            <rFont val="Tahoma"/>
            <family val="2"/>
          </rPr>
          <t xml:space="preserve">This field will automatically be filled in after completion of the "Travel" budget.  Travel costs include mileage, meals, airfare, hotel, auto rental, and incidental costs such as parking &amp; telephone.
</t>
        </r>
      </text>
    </comment>
    <comment ref="A17" authorId="0" shapeId="0">
      <text>
        <r>
          <rPr>
            <b/>
            <sz val="8"/>
            <color indexed="81"/>
            <rFont val="Tahoma"/>
            <family val="2"/>
          </rPr>
          <t xml:space="preserve">Rent is an allocated cost.  It is calculated by dividing the annual rent cost by total square footage;multiplying that cost by square footage in each department; and dividing departmental expense by total labor hours.  Square footage and annual rental cost is supplied by Bill Comstock.
</t>
        </r>
      </text>
    </comment>
    <comment ref="A19" authorId="0" shapeId="0">
      <text>
        <r>
          <rPr>
            <b/>
            <sz val="8"/>
            <color indexed="81"/>
            <rFont val="Tahoma"/>
            <family val="2"/>
          </rPr>
          <t xml:space="preserve">This field will be carried foreward from the "Capital" worksheet.  It represents all anticipated expenditures for equipment which exceed $1,000.
</t>
        </r>
      </text>
    </comment>
    <comment ref="A20" authorId="0" shapeId="0">
      <text>
        <r>
          <rPr>
            <b/>
            <sz val="8"/>
            <color indexed="81"/>
            <rFont val="Tahoma"/>
            <family val="2"/>
          </rPr>
          <t xml:space="preserve">This line will carry foreward from the "Others" worksheet.  It represents costs such as Xerox, communication, subscriptions, recruiting, employee development, etc.
</t>
        </r>
      </text>
    </comment>
    <comment ref="A22" authorId="0" shapeId="0">
      <text>
        <r>
          <rPr>
            <b/>
            <sz val="8"/>
            <color indexed="81"/>
            <rFont val="Tahoma"/>
            <family val="2"/>
          </rPr>
          <t xml:space="preserve">This is the total of lines 9 through 18
</t>
        </r>
      </text>
    </comment>
    <comment ref="A23" authorId="0" shapeId="0">
      <text>
        <r>
          <rPr>
            <b/>
            <sz val="8"/>
            <color indexed="81"/>
            <rFont val="Tahoma"/>
            <family val="2"/>
          </rPr>
          <t xml:space="preserve">This represents the cost of maintaining the GIS network.  These costs are allocated to each department by number of licenses purchased by each department.  Max Samfield supplies the information on licenses held by each department and the cost for maintaining the network.
</t>
        </r>
      </text>
    </comment>
    <comment ref="A30" authorId="0" shapeId="0">
      <text>
        <r>
          <rPr>
            <b/>
            <sz val="8"/>
            <color indexed="81"/>
            <rFont val="Tahoma"/>
            <family val="2"/>
          </rPr>
          <t xml:space="preserve">This is the sum of lines 20 through 22.
</t>
        </r>
      </text>
    </comment>
  </commentList>
</comments>
</file>

<file path=xl/comments6.xml><?xml version="1.0" encoding="utf-8"?>
<comments xmlns="http://schemas.openxmlformats.org/spreadsheetml/2006/main">
  <authors>
    <author>HAUSSLER</author>
  </authors>
  <commentList>
    <comment ref="A10" authorId="0" shapeId="0">
      <text>
        <r>
          <rPr>
            <b/>
            <sz val="8"/>
            <color indexed="81"/>
            <rFont val="Tahoma"/>
            <family val="2"/>
          </rPr>
          <t xml:space="preserve">This represents the net salaries charged to each project.  This field will automatically calculate after the Personnel sheet is completed.
</t>
        </r>
      </text>
    </comment>
    <comment ref="A11" authorId="0" shapeId="0">
      <text>
        <r>
          <rPr>
            <b/>
            <sz val="8"/>
            <color indexed="81"/>
            <rFont val="Tahoma"/>
            <family val="2"/>
          </rPr>
          <t xml:space="preserve">This field automatically calculates the benefits as a percentage of total salaries.
</t>
        </r>
      </text>
    </comment>
    <comment ref="A12" authorId="0" shapeId="0">
      <text>
        <r>
          <rPr>
            <b/>
            <sz val="8"/>
            <color indexed="81"/>
            <rFont val="Tahoma"/>
            <family val="2"/>
          </rPr>
          <t>This represents the total of salaries and benefits charged to each project.</t>
        </r>
      </text>
    </comment>
    <comment ref="A13" authorId="0" shapeId="0">
      <text>
        <r>
          <rPr>
            <b/>
            <sz val="8"/>
            <color indexed="81"/>
            <rFont val="Tahoma"/>
            <family val="2"/>
          </rPr>
          <t xml:space="preserve">This is a calculated field which represents each project's fair share of the administrative costs of the agency.  It is based on total personnel costs.
</t>
        </r>
      </text>
    </comment>
    <comment ref="A14" authorId="0" shapeId="0">
      <text>
        <r>
          <rPr>
            <b/>
            <sz val="8"/>
            <color indexed="81"/>
            <rFont val="Tahoma"/>
            <family val="2"/>
          </rPr>
          <t xml:space="preserve">This field will be carried foreward from the "Consultant" schedule.  It represents costs of legal, audit, consultant and contract services.
</t>
        </r>
      </text>
    </comment>
    <comment ref="A15" authorId="0" shapeId="0">
      <text>
        <r>
          <rPr>
            <b/>
            <sz val="8"/>
            <color indexed="81"/>
            <rFont val="Tahoma"/>
            <family val="2"/>
          </rPr>
          <t xml:space="preserve">Pass-Thru expenditures occur when H-GAC contracts with other non-profit or governmental agencies for goods or services including in-kind expenditures for these items.  Examples would include JTPA, Aging, TMO's, and Cooperative Purchasing expenditures.
</t>
        </r>
      </text>
    </comment>
    <comment ref="A16" authorId="0" shapeId="0">
      <text>
        <r>
          <rPr>
            <b/>
            <sz val="8"/>
            <color indexed="81"/>
            <rFont val="Tahoma"/>
            <family val="2"/>
          </rPr>
          <t xml:space="preserve">This field will automatically be filled in after completion of the "Travel" budget.  Travel costs include mileage, meals, airfare, hotel, auto rental, and incidental costs such as parking &amp; telephone.
</t>
        </r>
      </text>
    </comment>
    <comment ref="A17" authorId="0" shapeId="0">
      <text>
        <r>
          <rPr>
            <b/>
            <sz val="8"/>
            <color indexed="81"/>
            <rFont val="Tahoma"/>
            <family val="2"/>
          </rPr>
          <t xml:space="preserve">Rent is an allocated cost.  It is calculated by dividing the annual rent cost by total square footage;multiplying that cost by square footage in each department; and dividing departmental expense by total labor hours.  Square footage and annual rental cost is supplied by Bill Comstock.
</t>
        </r>
      </text>
    </comment>
    <comment ref="A19" authorId="0" shapeId="0">
      <text>
        <r>
          <rPr>
            <b/>
            <sz val="8"/>
            <color indexed="81"/>
            <rFont val="Tahoma"/>
            <family val="2"/>
          </rPr>
          <t xml:space="preserve">This field will be carried foreward from the "Capital" worksheet.  It represents all anticipated expenditures for equipment which exceed $1,000.
</t>
        </r>
      </text>
    </comment>
    <comment ref="A20" authorId="0" shapeId="0">
      <text>
        <r>
          <rPr>
            <b/>
            <sz val="8"/>
            <color indexed="81"/>
            <rFont val="Tahoma"/>
            <family val="2"/>
          </rPr>
          <t xml:space="preserve">This line will carry foreward from the "Others" worksheet.  It represents costs such as Xerox, communication, subscriptions, recruiting, employee development, etc.
</t>
        </r>
      </text>
    </comment>
    <comment ref="A22" authorId="0" shapeId="0">
      <text>
        <r>
          <rPr>
            <b/>
            <sz val="8"/>
            <color indexed="81"/>
            <rFont val="Tahoma"/>
            <family val="2"/>
          </rPr>
          <t xml:space="preserve">This is the total of lines 9 through 18
</t>
        </r>
      </text>
    </comment>
    <comment ref="A23" authorId="0" shapeId="0">
      <text>
        <r>
          <rPr>
            <b/>
            <sz val="8"/>
            <color indexed="81"/>
            <rFont val="Tahoma"/>
            <family val="2"/>
          </rPr>
          <t xml:space="preserve">This represents the cost of maintaining the GIS network.  These costs are allocated to each department by number of licenses purchased by each department.  Max Samfield supplies the information on licenses held by each department and the cost for maintaining the network.
</t>
        </r>
      </text>
    </comment>
    <comment ref="A30" authorId="0" shapeId="0">
      <text>
        <r>
          <rPr>
            <b/>
            <sz val="8"/>
            <color indexed="81"/>
            <rFont val="Tahoma"/>
            <family val="2"/>
          </rPr>
          <t xml:space="preserve">This is the sum of lines 20 through 22.
</t>
        </r>
      </text>
    </comment>
  </commentList>
</comments>
</file>

<file path=xl/comments7.xml><?xml version="1.0" encoding="utf-8"?>
<comments xmlns="http://schemas.openxmlformats.org/spreadsheetml/2006/main">
  <authors>
    <author>HAUSSLER</author>
  </authors>
  <commentList>
    <comment ref="A10" authorId="0" shapeId="0">
      <text>
        <r>
          <rPr>
            <b/>
            <sz val="8"/>
            <color indexed="81"/>
            <rFont val="Tahoma"/>
            <family val="2"/>
          </rPr>
          <t xml:space="preserve">This represents the net salaries charged to each project.  This field will automatically calculate after the Personnel sheet is completed.
</t>
        </r>
      </text>
    </comment>
    <comment ref="A11" authorId="0" shapeId="0">
      <text>
        <r>
          <rPr>
            <b/>
            <sz val="8"/>
            <color indexed="81"/>
            <rFont val="Tahoma"/>
            <family val="2"/>
          </rPr>
          <t xml:space="preserve">This field automatically calculates the benefits as a percentage of total salaries.
</t>
        </r>
      </text>
    </comment>
    <comment ref="A12" authorId="0" shapeId="0">
      <text>
        <r>
          <rPr>
            <b/>
            <sz val="8"/>
            <color indexed="81"/>
            <rFont val="Tahoma"/>
            <family val="2"/>
          </rPr>
          <t>This represents the total of salaries and benefits charged to each project.</t>
        </r>
      </text>
    </comment>
    <comment ref="A13" authorId="0" shapeId="0">
      <text>
        <r>
          <rPr>
            <b/>
            <sz val="8"/>
            <color indexed="81"/>
            <rFont val="Tahoma"/>
            <family val="2"/>
          </rPr>
          <t xml:space="preserve">This is a calculated field which represents each project's fair share of the administrative costs of the agency.  It is based on total personnel costs.
</t>
        </r>
      </text>
    </comment>
    <comment ref="A14" authorId="0" shapeId="0">
      <text>
        <r>
          <rPr>
            <b/>
            <sz val="8"/>
            <color indexed="81"/>
            <rFont val="Tahoma"/>
            <family val="2"/>
          </rPr>
          <t xml:space="preserve">This field will be carried foreward from the "Consultant" schedule.  It represents costs of legal, audit, consultant and contract services.
</t>
        </r>
      </text>
    </comment>
    <comment ref="A15" authorId="0" shapeId="0">
      <text>
        <r>
          <rPr>
            <b/>
            <sz val="8"/>
            <color indexed="81"/>
            <rFont val="Tahoma"/>
            <family val="2"/>
          </rPr>
          <t xml:space="preserve">Pass-Thru expenditures occur when H-GAC contracts with other non-profit or governmental agencies for goods or services including in-kind expenditures for these items.  Examples would include JTPA, Aging, TMO's, and Cooperative Purchasing expenditures.
</t>
        </r>
      </text>
    </comment>
    <comment ref="A16" authorId="0" shapeId="0">
      <text>
        <r>
          <rPr>
            <b/>
            <sz val="8"/>
            <color indexed="81"/>
            <rFont val="Tahoma"/>
            <family val="2"/>
          </rPr>
          <t xml:space="preserve">This field will automatically be filled in after completion of the "Travel" budget.  Travel costs include mileage, meals, airfare, hotel, auto rental, and incidental costs such as parking &amp; telephone.
</t>
        </r>
      </text>
    </comment>
    <comment ref="A17" authorId="0" shapeId="0">
      <text>
        <r>
          <rPr>
            <b/>
            <sz val="8"/>
            <color indexed="81"/>
            <rFont val="Tahoma"/>
            <family val="2"/>
          </rPr>
          <t xml:space="preserve">Rent is an allocated cost.  It is calculated by dividing the annual rent cost by total square footage;multiplying that cost by square footage in each department; and dividing departmental expense by total labor hours.  Square footage and annual rental cost is supplied by Bill Comstock.
</t>
        </r>
      </text>
    </comment>
    <comment ref="A19" authorId="0" shapeId="0">
      <text>
        <r>
          <rPr>
            <b/>
            <sz val="8"/>
            <color indexed="81"/>
            <rFont val="Tahoma"/>
            <family val="2"/>
          </rPr>
          <t xml:space="preserve">This field will be carried foreward from the "Capital" worksheet.  It represents all anticipated expenditures for equipment which exceed $1,000.
</t>
        </r>
      </text>
    </comment>
    <comment ref="A20" authorId="0" shapeId="0">
      <text>
        <r>
          <rPr>
            <b/>
            <sz val="8"/>
            <color indexed="81"/>
            <rFont val="Tahoma"/>
            <family val="2"/>
          </rPr>
          <t xml:space="preserve">This line will carry foreward from the "Others" worksheet.  It represents costs such as Xerox, communication, subscriptions, recruiting, employee development, etc.
</t>
        </r>
      </text>
    </comment>
    <comment ref="A22" authorId="0" shapeId="0">
      <text>
        <r>
          <rPr>
            <b/>
            <sz val="8"/>
            <color indexed="81"/>
            <rFont val="Tahoma"/>
            <family val="2"/>
          </rPr>
          <t xml:space="preserve">This is the total of lines 9 through 18
</t>
        </r>
      </text>
    </comment>
    <comment ref="A23" authorId="0" shapeId="0">
      <text>
        <r>
          <rPr>
            <b/>
            <sz val="8"/>
            <color indexed="81"/>
            <rFont val="Tahoma"/>
            <family val="2"/>
          </rPr>
          <t xml:space="preserve">This represents the cost of maintaining the GIS network.  These costs are allocated to each department by number of licenses purchased by each department.  Max Samfield supplies the information on licenses held by each department and the cost for maintaining the network.
</t>
        </r>
      </text>
    </comment>
    <comment ref="A30" authorId="0" shapeId="0">
      <text>
        <r>
          <rPr>
            <b/>
            <sz val="8"/>
            <color indexed="81"/>
            <rFont val="Tahoma"/>
            <family val="2"/>
          </rPr>
          <t xml:space="preserve">This is the sum of lines 20 through 22.
</t>
        </r>
      </text>
    </comment>
  </commentList>
</comments>
</file>

<file path=xl/comments8.xml><?xml version="1.0" encoding="utf-8"?>
<comments xmlns="http://schemas.openxmlformats.org/spreadsheetml/2006/main">
  <authors>
    <author>HAUSSLER</author>
  </authors>
  <commentList>
    <comment ref="A10" authorId="0" shapeId="0">
      <text>
        <r>
          <rPr>
            <b/>
            <sz val="8"/>
            <color indexed="81"/>
            <rFont val="Tahoma"/>
            <family val="2"/>
          </rPr>
          <t xml:space="preserve">This represents the net salaries charged to each project.  This field will automatically calculate after the Personnel sheet is completed.
</t>
        </r>
      </text>
    </comment>
    <comment ref="A11" authorId="0" shapeId="0">
      <text>
        <r>
          <rPr>
            <b/>
            <sz val="8"/>
            <color indexed="81"/>
            <rFont val="Tahoma"/>
            <family val="2"/>
          </rPr>
          <t xml:space="preserve">This field automatically calculates the benefits as a percentage of total salaries.
</t>
        </r>
      </text>
    </comment>
    <comment ref="A12" authorId="0" shapeId="0">
      <text>
        <r>
          <rPr>
            <b/>
            <sz val="8"/>
            <color indexed="81"/>
            <rFont val="Tahoma"/>
            <family val="2"/>
          </rPr>
          <t>This represents the total of salaries and benefits charged to each project.</t>
        </r>
      </text>
    </comment>
    <comment ref="A13" authorId="0" shapeId="0">
      <text>
        <r>
          <rPr>
            <b/>
            <sz val="8"/>
            <color indexed="81"/>
            <rFont val="Tahoma"/>
            <family val="2"/>
          </rPr>
          <t xml:space="preserve">This is a calculated field which represents each project's fair share of the administrative costs of the agency.  It is based on total personnel costs.
</t>
        </r>
      </text>
    </comment>
    <comment ref="A14" authorId="0" shapeId="0">
      <text>
        <r>
          <rPr>
            <b/>
            <sz val="8"/>
            <color indexed="81"/>
            <rFont val="Tahoma"/>
            <family val="2"/>
          </rPr>
          <t xml:space="preserve">This field will be carried foreward from the "Consultant" schedule.  It represents costs of legal, audit, consultant and contract services.
</t>
        </r>
      </text>
    </comment>
    <comment ref="A15" authorId="0" shapeId="0">
      <text>
        <r>
          <rPr>
            <b/>
            <sz val="8"/>
            <color indexed="81"/>
            <rFont val="Tahoma"/>
            <family val="2"/>
          </rPr>
          <t xml:space="preserve">Pass-Thru expenditures occur when H-GAC contracts with other non-profit or governmental agencies for goods or services including in-kind expenditures for these items.  Examples would include JTPA, Aging, TMO's, and Cooperative Purchasing expenditures.
</t>
        </r>
      </text>
    </comment>
    <comment ref="A16" authorId="0" shapeId="0">
      <text>
        <r>
          <rPr>
            <b/>
            <sz val="8"/>
            <color indexed="81"/>
            <rFont val="Tahoma"/>
            <family val="2"/>
          </rPr>
          <t xml:space="preserve">This field will automatically be filled in after completion of the "Travel" budget.  Travel costs include mileage, meals, airfare, hotel, auto rental, and incidental costs such as parking &amp; telephone.
</t>
        </r>
      </text>
    </comment>
    <comment ref="A17" authorId="0" shapeId="0">
      <text>
        <r>
          <rPr>
            <b/>
            <sz val="8"/>
            <color indexed="81"/>
            <rFont val="Tahoma"/>
            <family val="2"/>
          </rPr>
          <t xml:space="preserve">Rent is an allocated cost.  It is calculated by dividing the annual rent cost by total square footage;multiplying that cost by square footage in each department; and dividing departmental expense by total labor hours.  Square footage and annual rental cost is supplied by Bill Comstock.
</t>
        </r>
      </text>
    </comment>
    <comment ref="A19" authorId="0" shapeId="0">
      <text>
        <r>
          <rPr>
            <b/>
            <sz val="8"/>
            <color indexed="81"/>
            <rFont val="Tahoma"/>
            <family val="2"/>
          </rPr>
          <t xml:space="preserve">This field will be carried foreward from the "Capital" worksheet.  It represents all anticipated expenditures for equipment which exceed $1,000.
</t>
        </r>
      </text>
    </comment>
    <comment ref="A20" authorId="0" shapeId="0">
      <text>
        <r>
          <rPr>
            <b/>
            <sz val="8"/>
            <color indexed="81"/>
            <rFont val="Tahoma"/>
            <family val="2"/>
          </rPr>
          <t xml:space="preserve">This line will carry foreward from the "Others" worksheet.  It represents costs such as Xerox, communication, subscriptions, recruiting, employee development, etc.
</t>
        </r>
      </text>
    </comment>
    <comment ref="A22" authorId="0" shapeId="0">
      <text>
        <r>
          <rPr>
            <b/>
            <sz val="8"/>
            <color indexed="81"/>
            <rFont val="Tahoma"/>
            <family val="2"/>
          </rPr>
          <t xml:space="preserve">This is the total of lines 9 through 18
</t>
        </r>
      </text>
    </comment>
    <comment ref="A23" authorId="0" shapeId="0">
      <text>
        <r>
          <rPr>
            <b/>
            <sz val="8"/>
            <color indexed="81"/>
            <rFont val="Tahoma"/>
            <family val="2"/>
          </rPr>
          <t xml:space="preserve">This represents the cost of maintaining the GIS network.  These costs are allocated to each department by number of licenses purchased by each department.  Max Samfield supplies the information on licenses held by each department and the cost for maintaining the network.
</t>
        </r>
      </text>
    </comment>
    <comment ref="A30" authorId="0" shapeId="0">
      <text>
        <r>
          <rPr>
            <b/>
            <sz val="8"/>
            <color indexed="81"/>
            <rFont val="Tahoma"/>
            <family val="2"/>
          </rPr>
          <t xml:space="preserve">This is the sum of lines 20 through 22.
</t>
        </r>
      </text>
    </comment>
  </commentList>
</comments>
</file>

<file path=xl/comments9.xml><?xml version="1.0" encoding="utf-8"?>
<comments xmlns="http://schemas.openxmlformats.org/spreadsheetml/2006/main">
  <authors>
    <author>HAUSSLER</author>
  </authors>
  <commentList>
    <comment ref="A10" authorId="0" shapeId="0">
      <text>
        <r>
          <rPr>
            <b/>
            <sz val="8"/>
            <color indexed="81"/>
            <rFont val="Tahoma"/>
            <family val="2"/>
          </rPr>
          <t xml:space="preserve">This represents the net salaries charged to each project.  This field will automatically calculate after the Personnel sheet is completed.
</t>
        </r>
      </text>
    </comment>
    <comment ref="A11" authorId="0" shapeId="0">
      <text>
        <r>
          <rPr>
            <b/>
            <sz val="8"/>
            <color indexed="81"/>
            <rFont val="Tahoma"/>
            <family val="2"/>
          </rPr>
          <t xml:space="preserve">This field automatically calculates the benefits as a percentage of total salaries.
</t>
        </r>
      </text>
    </comment>
    <comment ref="A12" authorId="0" shapeId="0">
      <text>
        <r>
          <rPr>
            <b/>
            <sz val="8"/>
            <color indexed="81"/>
            <rFont val="Tahoma"/>
            <family val="2"/>
          </rPr>
          <t>This represents the total of salaries and benefits charged to each project.</t>
        </r>
      </text>
    </comment>
    <comment ref="A13" authorId="0" shapeId="0">
      <text>
        <r>
          <rPr>
            <b/>
            <sz val="8"/>
            <color indexed="81"/>
            <rFont val="Tahoma"/>
            <family val="2"/>
          </rPr>
          <t xml:space="preserve">This is a calculated field which represents each project's fair share of the administrative costs of the agency.  It is based on total personnel costs.
</t>
        </r>
      </text>
    </comment>
    <comment ref="A14" authorId="0" shapeId="0">
      <text>
        <r>
          <rPr>
            <b/>
            <sz val="8"/>
            <color indexed="81"/>
            <rFont val="Tahoma"/>
            <family val="2"/>
          </rPr>
          <t xml:space="preserve">This field will be carried foreward from the "Consultant" schedule.  It represents costs of legal, audit, consultant and contract services.
</t>
        </r>
      </text>
    </comment>
    <comment ref="A15" authorId="0" shapeId="0">
      <text>
        <r>
          <rPr>
            <b/>
            <sz val="8"/>
            <color indexed="81"/>
            <rFont val="Tahoma"/>
            <family val="2"/>
          </rPr>
          <t xml:space="preserve">Pass-Thru expenditures occur when H-GAC contracts with other non-profit or governmental agencies for goods or services including in-kind expenditures for these items.  Examples would include JTPA, Aging, TMO's, and Cooperative Purchasing expenditures.
</t>
        </r>
      </text>
    </comment>
    <comment ref="A16" authorId="0" shapeId="0">
      <text>
        <r>
          <rPr>
            <b/>
            <sz val="8"/>
            <color indexed="81"/>
            <rFont val="Tahoma"/>
            <family val="2"/>
          </rPr>
          <t xml:space="preserve">This field will automatically be filled in after completion of the "Travel" budget.  Travel costs include mileage, meals, airfare, hotel, auto rental, and incidental costs such as parking &amp; telephone.
</t>
        </r>
      </text>
    </comment>
    <comment ref="A17" authorId="0" shapeId="0">
      <text>
        <r>
          <rPr>
            <b/>
            <sz val="8"/>
            <color indexed="81"/>
            <rFont val="Tahoma"/>
            <family val="2"/>
          </rPr>
          <t xml:space="preserve">Rent is an allocated cost.  It is calculated by dividing the annual rent cost by total square footage;multiplying that cost by square footage in each department; and dividing departmental expense by total labor hours.  Square footage and annual rental cost is supplied by Bill Comstock.
</t>
        </r>
      </text>
    </comment>
    <comment ref="A19" authorId="0" shapeId="0">
      <text>
        <r>
          <rPr>
            <b/>
            <sz val="8"/>
            <color indexed="81"/>
            <rFont val="Tahoma"/>
            <family val="2"/>
          </rPr>
          <t xml:space="preserve">This field will be carried foreward from the "Capital" worksheet.  It represents all anticipated expenditures for equipment which exceed $1,000.
</t>
        </r>
      </text>
    </comment>
    <comment ref="A20" authorId="0" shapeId="0">
      <text>
        <r>
          <rPr>
            <b/>
            <sz val="8"/>
            <color indexed="81"/>
            <rFont val="Tahoma"/>
            <family val="2"/>
          </rPr>
          <t xml:space="preserve">This line will carry foreward from the "Others" worksheet.  It represents costs such as Xerox, communication, subscriptions, recruiting, employee development, etc.
</t>
        </r>
      </text>
    </comment>
    <comment ref="A22" authorId="0" shapeId="0">
      <text>
        <r>
          <rPr>
            <b/>
            <sz val="8"/>
            <color indexed="81"/>
            <rFont val="Tahoma"/>
            <family val="2"/>
          </rPr>
          <t xml:space="preserve">This is the total of lines 9 through 18
</t>
        </r>
      </text>
    </comment>
    <comment ref="A23" authorId="0" shapeId="0">
      <text>
        <r>
          <rPr>
            <b/>
            <sz val="8"/>
            <color indexed="81"/>
            <rFont val="Tahoma"/>
            <family val="2"/>
          </rPr>
          <t xml:space="preserve">This represents the cost of maintaining the GIS network.  These costs are allocated to each department by number of licenses purchased by each department.  Max Samfield supplies the information on licenses held by each department and the cost for maintaining the network.
</t>
        </r>
      </text>
    </comment>
    <comment ref="A30" authorId="0" shapeId="0">
      <text>
        <r>
          <rPr>
            <b/>
            <sz val="8"/>
            <color indexed="81"/>
            <rFont val="Tahoma"/>
            <family val="2"/>
          </rPr>
          <t xml:space="preserve">This is the sum of lines 20 through 22.
</t>
        </r>
      </text>
    </comment>
  </commentList>
</comments>
</file>

<file path=xl/sharedStrings.xml><?xml version="1.0" encoding="utf-8"?>
<sst xmlns="http://schemas.openxmlformats.org/spreadsheetml/2006/main" count="1006" uniqueCount="348">
  <si>
    <t>HOUSTON-GALVESTON AREA COUNCIL</t>
  </si>
  <si>
    <t>DATA</t>
  </si>
  <si>
    <t>NETWORK</t>
  </si>
  <si>
    <t>PUBLIC</t>
  </si>
  <si>
    <t>INTERNAL</t>
  </si>
  <si>
    <t>DESCRIPTION</t>
  </si>
  <si>
    <t>AGING</t>
  </si>
  <si>
    <t>ENVIR</t>
  </si>
  <si>
    <t>SERVICES</t>
  </si>
  <si>
    <t>WORKFORCE</t>
  </si>
  <si>
    <t>SVCS</t>
  </si>
  <si>
    <t>TRANSP</t>
  </si>
  <si>
    <t>ADMIN</t>
  </si>
  <si>
    <t>LOCAL</t>
  </si>
  <si>
    <t>TOTAL</t>
  </si>
  <si>
    <t>SALARIES</t>
  </si>
  <si>
    <t>BENEFITS</t>
  </si>
  <si>
    <t>INDIRECT</t>
  </si>
  <si>
    <t>TRAVEL</t>
  </si>
  <si>
    <t>RENT</t>
  </si>
  <si>
    <t>COMPUTER SERVICES</t>
  </si>
  <si>
    <t>PERSONNEL</t>
  </si>
  <si>
    <t>PURCHASING</t>
  </si>
  <si>
    <t>PRINTING</t>
  </si>
  <si>
    <t>OTHER DIRECT</t>
  </si>
  <si>
    <t>SUBTOTAL</t>
  </si>
  <si>
    <t>CAPITAL</t>
  </si>
  <si>
    <t>PASS-THRU</t>
  </si>
  <si>
    <t>TOTAL BUDGET</t>
  </si>
  <si>
    <t>BUDGET AND SERVICE PLAN</t>
  </si>
  <si>
    <t>PERCENT TO</t>
  </si>
  <si>
    <t>INCREASE</t>
  </si>
  <si>
    <t>OPERATIONS</t>
  </si>
  <si>
    <t>(DECREASE)</t>
  </si>
  <si>
    <t>BUDGET</t>
  </si>
  <si>
    <t>PROGRAM OPERATIONS</t>
  </si>
  <si>
    <t>INDIRECT COST</t>
  </si>
  <si>
    <t>EXPENDITURE BY PROGRAM:</t>
  </si>
  <si>
    <t>COMMUNITY &amp; ENVIRONMENTAL</t>
  </si>
  <si>
    <t>DATA SERVICES</t>
  </si>
  <si>
    <t>PUBLIC SERVICES</t>
  </si>
  <si>
    <t>TRANSPORTATION</t>
  </si>
  <si>
    <t>LOCAL ACTIVITIES</t>
  </si>
  <si>
    <t>CAPITAL EXPENDITURES</t>
  </si>
  <si>
    <t>UNRESTRICTED FUND USE:</t>
  </si>
  <si>
    <t>LOCAL PROJECTS</t>
  </si>
  <si>
    <t xml:space="preserve">CAPITAL </t>
  </si>
  <si>
    <t>COMM &amp;</t>
  </si>
  <si>
    <t>TEXAS DEPARTMENT OF TRANSPORTATION</t>
  </si>
  <si>
    <t>TEXAS CRIMINAL JUSTICE DIVISION</t>
  </si>
  <si>
    <t>TEXAS WORKFORCE COMMISSION</t>
  </si>
  <si>
    <t>OTHER PUBLIC AGENCIES</t>
  </si>
  <si>
    <t>LOCAL CONTRACTS</t>
  </si>
  <si>
    <t>HOUSTON-GALVESTON AREA COUNCIL LOCAL FUNDS</t>
  </si>
  <si>
    <t>SCHEDULE OF SHARED ADMINISTRATION</t>
  </si>
  <si>
    <t>CONSULTANTS</t>
  </si>
  <si>
    <t>OTHER CONTRACT SVCS</t>
  </si>
  <si>
    <t>OFFICE SUPPLIES</t>
  </si>
  <si>
    <t>MEETING EXPENSES</t>
  </si>
  <si>
    <t>SOFTWARE &amp; DATABASES</t>
  </si>
  <si>
    <t>EMPLOYEE DEVELOPMENT</t>
  </si>
  <si>
    <t>COMMUNICATIONS</t>
  </si>
  <si>
    <t>POSTAGE &amp; DELIVERY</t>
  </si>
  <si>
    <t>OPERATING EXPENSES</t>
  </si>
  <si>
    <t>SUBSCRIPTION</t>
  </si>
  <si>
    <t>EXPENDABLE EQUIPMENT</t>
  </si>
  <si>
    <t>LEGAL NOTICE</t>
  </si>
  <si>
    <t>TOTAL INDIRECT</t>
  </si>
  <si>
    <t>BASIS FOR ALLOCATION:</t>
  </si>
  <si>
    <t>SALARIES PLUS BENEFITS</t>
  </si>
  <si>
    <t>INDIRECT RATE</t>
  </si>
  <si>
    <t>DEPRECIATION</t>
  </si>
  <si>
    <t>SCHEDULE OF LOCAL NON-FUNDED EXPENDITURES</t>
  </si>
  <si>
    <t>TOTAL LOCAL NON-FUNDED</t>
  </si>
  <si>
    <t>INTEREST INCOME</t>
  </si>
  <si>
    <t>INTERLOCAL CONTRACTS</t>
  </si>
  <si>
    <t>TOTAL REVENUE</t>
  </si>
  <si>
    <t>LOCAL NON-FUNDED</t>
  </si>
  <si>
    <t>TOTAL EXPENDITURES</t>
  </si>
  <si>
    <t xml:space="preserve">GENERAL FUND EXCESS OF REVENUE </t>
  </si>
  <si>
    <t>OVER EXPENDITURES</t>
  </si>
  <si>
    <t>TOTAL CHANGE TO FUND BALANCE</t>
  </si>
  <si>
    <t>EXPENDITURES</t>
  </si>
  <si>
    <t>REVENUE:</t>
  </si>
  <si>
    <t>SCHEDULE OF BENEFITS</t>
  </si>
  <si>
    <t>RELEASE TIME:</t>
  </si>
  <si>
    <t>VACATION TIME</t>
  </si>
  <si>
    <t>SICK LEAVE</t>
  </si>
  <si>
    <t>HOLIDAY</t>
  </si>
  <si>
    <t>RELEASE TIME RATE</t>
  </si>
  <si>
    <t>BENEFIT PROGRAM:</t>
  </si>
  <si>
    <t>FICA &amp; MEDICARE</t>
  </si>
  <si>
    <t>GROUP INSURANCE</t>
  </si>
  <si>
    <t>RETIREMENT</t>
  </si>
  <si>
    <t>UNEMPLOYMENT INSURANCE</t>
  </si>
  <si>
    <t>WORKER'S COMPENSATION</t>
  </si>
  <si>
    <t>TOTAL BENEFIT PROGRAM</t>
  </si>
  <si>
    <t>BENEFIT PROGRAM RATE</t>
  </si>
  <si>
    <t>TOTAL EMPLOYEE BENEFITS</t>
  </si>
  <si>
    <t>GROSS SALARIES</t>
  </si>
  <si>
    <t>TOTAL CHARGEABLE SALARIES</t>
  </si>
  <si>
    <t>COMBINED EMPLOYEE BENEFIT RATE</t>
  </si>
  <si>
    <t>PROGRAM EXPENDITURES</t>
  </si>
  <si>
    <t>C&amp;E</t>
  </si>
  <si>
    <t>DATA SERVICE</t>
  </si>
  <si>
    <t>DATA SVC</t>
  </si>
  <si>
    <t>EMPLOYMENT &amp; TRNG</t>
  </si>
  <si>
    <t>TRANS</t>
  </si>
  <si>
    <t>TOAL</t>
  </si>
  <si>
    <t>CATEGORY EXPENDITURES</t>
  </si>
  <si>
    <t>SALARIES&amp;BENEFITS</t>
  </si>
  <si>
    <t>SAL&amp;BEN</t>
  </si>
  <si>
    <t>CONTRACTS&amp;CONSULTANTS</t>
  </si>
  <si>
    <t>CONTR</t>
  </si>
  <si>
    <t>PASS THRU</t>
  </si>
  <si>
    <t>PASSTHRU</t>
  </si>
  <si>
    <t>DATA SERV, EQUIPMENT, TRAVEL</t>
  </si>
  <si>
    <t>OTHER</t>
  </si>
  <si>
    <t>INDIRECT COSTS</t>
  </si>
  <si>
    <t>CONSULTANT&amp;CONTR</t>
  </si>
  <si>
    <t>DEPR</t>
  </si>
  <si>
    <t>SUPPLIES</t>
  </si>
  <si>
    <t>EQUIPMENT</t>
  </si>
  <si>
    <t>EQUIP</t>
  </si>
  <si>
    <t>OTHER CHARGES</t>
  </si>
  <si>
    <t>REVENUES ANALYSIS</t>
  </si>
  <si>
    <t>UNRESTRICTED(LOCAL REVENUE)</t>
  </si>
  <si>
    <t>RESTRICTED(APPLIED REVENUE)</t>
  </si>
  <si>
    <t>UNRESTRICTED REVENUE</t>
  </si>
  <si>
    <t>DUES</t>
  </si>
  <si>
    <t>INTEREST</t>
  </si>
  <si>
    <t>C &amp; E</t>
  </si>
  <si>
    <t>DATASVC</t>
  </si>
  <si>
    <t>CONTRACT</t>
  </si>
  <si>
    <t>Salaries</t>
  </si>
  <si>
    <t>Benefit</t>
  </si>
  <si>
    <t>Indirect</t>
  </si>
  <si>
    <t>GIS</t>
  </si>
  <si>
    <t>Network</t>
  </si>
  <si>
    <t>Personnel</t>
  </si>
  <si>
    <t>Purchasing</t>
  </si>
  <si>
    <t>Printshop</t>
  </si>
  <si>
    <t>Rate</t>
  </si>
  <si>
    <t>Allocated</t>
  </si>
  <si>
    <t>Bugeted</t>
  </si>
  <si>
    <t>total personnel</t>
  </si>
  <si>
    <t>MEMBERSHIP DUES</t>
  </si>
  <si>
    <t>UNRESTRICTED FUND USE</t>
  </si>
  <si>
    <t>Line</t>
  </si>
  <si>
    <t>#</t>
  </si>
  <si>
    <t>GIS Allocation</t>
  </si>
  <si>
    <t>Transp</t>
  </si>
  <si>
    <t>Data Sevice</t>
  </si>
  <si>
    <t>CAPITAL EQUIPMENT</t>
  </si>
  <si>
    <t>WORKSHOP</t>
  </si>
  <si>
    <t>EMERGENCY COMMUNICATIONS</t>
  </si>
  <si>
    <t>COOPERATIVE PURCHASING</t>
  </si>
  <si>
    <t>* Salaries &amp; Benefits do not include indirect salaries$benefits</t>
  </si>
  <si>
    <t>FINAL PROJECTED FUND BALANCE</t>
  </si>
  <si>
    <t xml:space="preserve">GENERAL FUND </t>
  </si>
  <si>
    <t xml:space="preserve">ENTERPRISE FUND </t>
  </si>
  <si>
    <t xml:space="preserve">SPECIAL REV FUND </t>
  </si>
  <si>
    <t>TEXAS COMMISSION ON ENVIRONMENTAL QUALITY</t>
  </si>
  <si>
    <t>CRIMINAL JUSTICE/HOMELAND SECURITY</t>
  </si>
  <si>
    <t>PERCENT</t>
  </si>
  <si>
    <t>OF CHANGE</t>
  </si>
  <si>
    <t>DEPARTMENT OF AGING AND DISABILITY SERVICES</t>
  </si>
  <si>
    <t>NET ENTERPRISE FUND INCREASE</t>
  </si>
  <si>
    <t>GENERAL FUND INCREASE</t>
  </si>
  <si>
    <t>DATA SALES</t>
  </si>
  <si>
    <t>INTERLOCAL</t>
  </si>
  <si>
    <t>LDC</t>
  </si>
  <si>
    <t>TEXAS STATE SOIL WATER CONSERVATION BOARD</t>
  </si>
  <si>
    <t>FUND BALANCE</t>
  </si>
  <si>
    <t>STATE PLNG</t>
  </si>
  <si>
    <t>HOUSTON GALVESTON AREA COUNCIL</t>
  </si>
  <si>
    <t>MANAGER'S NAME:</t>
  </si>
  <si>
    <t>BENEFIT</t>
  </si>
  <si>
    <t xml:space="preserve">     TOTAL PERSONNEL</t>
  </si>
  <si>
    <t>CONSULTANT&amp; CONTR</t>
  </si>
  <si>
    <t>OTHERS</t>
  </si>
  <si>
    <t>SUB-TOTAL</t>
  </si>
  <si>
    <t>PRINTSHOP</t>
  </si>
  <si>
    <t>GRAND TOTAL</t>
  </si>
  <si>
    <t>REVENUES:</t>
  </si>
  <si>
    <t>FEDERAL</t>
  </si>
  <si>
    <t>NEPI</t>
  </si>
  <si>
    <t>DOL</t>
  </si>
  <si>
    <t>HHS</t>
  </si>
  <si>
    <t>STATE:</t>
  </si>
  <si>
    <t>TDOA</t>
  </si>
  <si>
    <t>TWC</t>
  </si>
  <si>
    <t>TXDOT</t>
  </si>
  <si>
    <t>TCEQ</t>
  </si>
  <si>
    <t>TCJD</t>
  </si>
  <si>
    <t>TDHS</t>
  </si>
  <si>
    <t>TFS</t>
  </si>
  <si>
    <t>TXAM</t>
  </si>
  <si>
    <t>TDHCA</t>
  </si>
  <si>
    <t>CSEC SERVICE FEE</t>
  </si>
  <si>
    <t>DEM</t>
  </si>
  <si>
    <t>LOCAL:</t>
  </si>
  <si>
    <t>METRO</t>
  </si>
  <si>
    <t>HCA</t>
  </si>
  <si>
    <t>COST REIMBURSEMENT</t>
  </si>
  <si>
    <t>EDA</t>
  </si>
  <si>
    <t>PRODUCTS SALES</t>
  </si>
  <si>
    <t>SUBCONTRACTOR:</t>
  </si>
  <si>
    <t>IN-KIND/PROGRAM INC</t>
  </si>
  <si>
    <t>ENTERPRISE:</t>
  </si>
  <si>
    <t>FEE</t>
  </si>
  <si>
    <t>HGAC ENERGY</t>
  </si>
  <si>
    <t>REQUIRED HGAC DOLLARS</t>
  </si>
  <si>
    <t>PROGRAM: OFFICE SERVICES</t>
  </si>
  <si>
    <t>Aging</t>
  </si>
  <si>
    <t>Congre Mls</t>
  </si>
  <si>
    <t>Home Dlv Mls</t>
  </si>
  <si>
    <t>Socail Svcs</t>
  </si>
  <si>
    <t>Prgm Mgmnt</t>
  </si>
  <si>
    <t>Resident</t>
  </si>
  <si>
    <t>Services</t>
  </si>
  <si>
    <t>BENEFIT CARRY FORWARD</t>
  </si>
  <si>
    <t>ALLOCATED</t>
  </si>
  <si>
    <t>US ENVIRONMENTAL PROTECTION AGENCY</t>
  </si>
  <si>
    <t>ENTERPRISE FUND INCREASE</t>
  </si>
  <si>
    <t>ENERGY</t>
  </si>
  <si>
    <t>CJD</t>
  </si>
  <si>
    <t>COOP</t>
  </si>
  <si>
    <t>HL</t>
  </si>
  <si>
    <t>TCJD (CJ,LET,JAG)</t>
  </si>
  <si>
    <t>Dir Svcs</t>
  </si>
  <si>
    <t>INDIRECT CARRYOVER</t>
  </si>
  <si>
    <t>CONTRACTS &amp; CONSULTANT</t>
  </si>
  <si>
    <t>TOTAL PERSONNEL</t>
  </si>
  <si>
    <t>LEGAL SERVICES</t>
  </si>
  <si>
    <t>TRAVEL - OUT OF  REGION</t>
  </si>
  <si>
    <t>TOTAL RELEASE TIME</t>
  </si>
  <si>
    <t>OTHER LEAVE</t>
  </si>
  <si>
    <t>HUD</t>
  </si>
  <si>
    <t>DOT</t>
  </si>
  <si>
    <t>TSSWCB</t>
  </si>
  <si>
    <t>NARC</t>
  </si>
  <si>
    <t>TEXAS GENERAL LAND OFFICE</t>
  </si>
  <si>
    <t>US DEPARTMENT OF ENERGY</t>
  </si>
  <si>
    <t>PASS - THROUGH FUNDS</t>
  </si>
  <si>
    <t>PASS - THROUGH FUND BY PROGRAM:</t>
  </si>
  <si>
    <t>TEXAS DEPARTMENT OF EMERGENCY MANAGEMENT</t>
  </si>
  <si>
    <t>ACCOUNTING &amp; AUDIT</t>
  </si>
  <si>
    <t>CJ Planning</t>
  </si>
  <si>
    <t>LE Training</t>
  </si>
  <si>
    <t>Juv MHP</t>
  </si>
  <si>
    <t>Homeland</t>
  </si>
  <si>
    <t>HGACEnergy</t>
  </si>
  <si>
    <t>GIS SUPPORT &amp; PROC</t>
  </si>
  <si>
    <t>NETWORK ADM</t>
  </si>
  <si>
    <t xml:space="preserve">NARC </t>
  </si>
  <si>
    <t>DOE</t>
  </si>
  <si>
    <t>EPA</t>
  </si>
  <si>
    <t>GLO</t>
  </si>
  <si>
    <t>TDA</t>
  </si>
  <si>
    <t>Facility</t>
  </si>
  <si>
    <t>FACILITY</t>
  </si>
  <si>
    <t>DADS</t>
  </si>
  <si>
    <t>Co-Op/contract/HGAC Buy</t>
  </si>
  <si>
    <t>Project #</t>
  </si>
  <si>
    <t>TML</t>
  </si>
  <si>
    <t>Annual Mtg</t>
  </si>
  <si>
    <t>Local</t>
  </si>
  <si>
    <t>Capital Equipment</t>
  </si>
  <si>
    <t>FUND TRANSFER</t>
  </si>
  <si>
    <t>Environ</t>
  </si>
  <si>
    <t>Community</t>
  </si>
  <si>
    <t>Socie Eco</t>
  </si>
  <si>
    <t>Data  Svc</t>
  </si>
  <si>
    <t>Coop</t>
  </si>
  <si>
    <t>REVISED</t>
  </si>
  <si>
    <t>TRANSFER FROM ENTERPRISE FUND</t>
  </si>
  <si>
    <t>WKFC</t>
  </si>
  <si>
    <t>LIRAP</t>
  </si>
  <si>
    <t xml:space="preserve">BOARD </t>
  </si>
  <si>
    <t>CAREER</t>
  </si>
  <si>
    <t>FIN AID</t>
  </si>
  <si>
    <t>ADULT</t>
  </si>
  <si>
    <t>AIRCHECK</t>
  </si>
  <si>
    <t>SVC</t>
  </si>
  <si>
    <t>OFFICE</t>
  </si>
  <si>
    <t>EDUC</t>
  </si>
  <si>
    <t>R&amp;R</t>
  </si>
  <si>
    <t>CONSULTANT</t>
  </si>
  <si>
    <t>US DEPARTMENT OF AGRICULTURE</t>
  </si>
  <si>
    <t>* Salaries &amp; Benefits do not include indirect salaries and benefits</t>
  </si>
  <si>
    <t>PRINTING (OUTSIDE)</t>
  </si>
  <si>
    <t>PUB SVC.</t>
  </si>
  <si>
    <t>USDA</t>
  </si>
  <si>
    <t>TAAE</t>
  </si>
  <si>
    <t>USEFC</t>
  </si>
  <si>
    <t>GC911</t>
  </si>
  <si>
    <t>U.S. ENDOWMENT FOR FORESTRY AND COMMUNITIES</t>
  </si>
  <si>
    <t>Law Election Wrkshp</t>
  </si>
  <si>
    <t>Newly Elected Wrkshp</t>
  </si>
  <si>
    <t>Caucus Wrkshp</t>
  </si>
  <si>
    <t>EMPLOYEE BENEFITS</t>
  </si>
  <si>
    <t>BOOKS &amp; PUBLICATIONS</t>
  </si>
  <si>
    <t>MAINTENANCE &amp; REPAIR</t>
  </si>
  <si>
    <t>SPECIAL REVENUE FUND INCREASE</t>
  </si>
  <si>
    <t>Temple/Cooper</t>
  </si>
  <si>
    <t>Administration</t>
  </si>
  <si>
    <t>Direct Services</t>
  </si>
  <si>
    <t>Congregate Meals</t>
  </si>
  <si>
    <t>Home Delivered Meals</t>
  </si>
  <si>
    <t>Support Services</t>
  </si>
  <si>
    <t>AG1211</t>
  </si>
  <si>
    <t>AG1233</t>
  </si>
  <si>
    <t>AG1234</t>
  </si>
  <si>
    <t>Environmental</t>
  </si>
  <si>
    <t>Forecast</t>
  </si>
  <si>
    <t>Nguyen</t>
  </si>
  <si>
    <t>PROGRAM: HUMAN SERVICES/WORKFORCE</t>
  </si>
  <si>
    <t>MANAGER'S NAME: TEMPLE</t>
  </si>
  <si>
    <t>PROJECT</t>
  </si>
  <si>
    <t>Print Shop</t>
  </si>
  <si>
    <t>ed</t>
  </si>
  <si>
    <t>finance</t>
  </si>
  <si>
    <t>internal aud</t>
  </si>
  <si>
    <t>Intergov</t>
  </si>
  <si>
    <t>Vick</t>
  </si>
  <si>
    <t>Admin</t>
  </si>
  <si>
    <t>Data Development</t>
  </si>
  <si>
    <t>Trans Planning</t>
  </si>
  <si>
    <t>Air Quality</t>
  </si>
  <si>
    <t>#601</t>
  </si>
  <si>
    <t>#602</t>
  </si>
  <si>
    <t>#603</t>
  </si>
  <si>
    <t>In-Kind Contribution</t>
  </si>
  <si>
    <t/>
  </si>
  <si>
    <t>FUND TRANSFER - COOP</t>
  </si>
  <si>
    <t>LESS: RELEASE TIME</t>
  </si>
  <si>
    <t>FISCAL YEAR 2018</t>
  </si>
  <si>
    <t>2018 APPLIED REVENUES BY PROGRAM</t>
  </si>
  <si>
    <t>2018 OVERALL EXPENSES BY PROGRAMS</t>
  </si>
  <si>
    <t>2018 UNRESTRICTED REVENUES &amp; EXPENSES</t>
  </si>
  <si>
    <t>2018 OVERALL FUND BALANCE</t>
  </si>
  <si>
    <t xml:space="preserve">TRAVEL </t>
  </si>
  <si>
    <t>OTHER CONTRACT SERVICES</t>
  </si>
  <si>
    <t>&amp;GIS</t>
  </si>
  <si>
    <t>LOCAL DEVELOPMENT CORPORATION</t>
  </si>
  <si>
    <t>UNRESTRICTED -$7,378,619</t>
  </si>
  <si>
    <t>RESTRICTED - $347,876,141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</si>
</sst>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0.0%"/>
    <numFmt numFmtId="166" formatCode="_-* #,##0_-;\-* #,##0_-;_-* &quot;-&quot;??_-;_-@_-"/>
    <numFmt numFmtId="167" formatCode="_(* #,##0_);_(* \(#,##0\);_(* &quot;-&quot;??_);_(@_)"/>
  </numFmts>
  <fonts count="21" x14ac:knownFonts="1">
    <font>
      <sz val="10"/>
      <name val="Arial"/>
    </font>
    <font>
      <sz val="11"/>
      <color theme="1"/>
      <name val="Calibri"/>
      <family val="2"/>
      <scheme val="minor"/>
    </font>
    <font>
      <b/>
      <sz val="10"/>
      <name val="Arial"/>
      <family val="2"/>
    </font>
    <font>
      <sz val="10"/>
      <name val="Arial"/>
      <family val="2"/>
    </font>
    <font>
      <sz val="12"/>
      <name val="Arial"/>
      <family val="2"/>
    </font>
    <font>
      <sz val="11"/>
      <name val="Arial"/>
      <family val="2"/>
    </font>
    <font>
      <b/>
      <sz val="12"/>
      <name val="Arial"/>
      <family val="2"/>
    </font>
    <font>
      <b/>
      <sz val="8"/>
      <color indexed="81"/>
      <name val="Tahoma"/>
      <family val="2"/>
    </font>
    <font>
      <b/>
      <sz val="9"/>
      <name val="Arial"/>
      <family val="2"/>
    </font>
    <font>
      <sz val="12"/>
      <name val="Arial"/>
      <family val="2"/>
    </font>
    <font>
      <b/>
      <sz val="10"/>
      <color indexed="81"/>
      <name val="Tahoma"/>
      <family val="2"/>
    </font>
    <font>
      <sz val="10"/>
      <color indexed="81"/>
      <name val="Tahoma"/>
      <family val="2"/>
    </font>
    <font>
      <sz val="10"/>
      <name val="Arial"/>
      <family val="2"/>
    </font>
    <font>
      <sz val="10"/>
      <name val="Arial Narrow"/>
      <family val="2"/>
    </font>
    <font>
      <sz val="11"/>
      <color theme="0"/>
      <name val="Calibri"/>
      <family val="2"/>
      <scheme val="minor"/>
    </font>
    <font>
      <sz val="9"/>
      <name val="Arial Narrow"/>
      <family val="2"/>
    </font>
    <font>
      <b/>
      <sz val="10"/>
      <name val="Arial Narrow"/>
      <family val="2"/>
    </font>
    <font>
      <b/>
      <sz val="9"/>
      <color indexed="81"/>
      <name val="Tahoma"/>
      <family val="2"/>
    </font>
    <font>
      <sz val="9"/>
      <color indexed="81"/>
      <name val="Tahoma"/>
      <family val="2"/>
    </font>
    <font>
      <sz val="12"/>
      <name val="Times New Roman"/>
      <family val="1"/>
    </font>
    <font>
      <b/>
      <sz val="12"/>
      <name val="Times New Roman"/>
      <family val="1"/>
    </font>
  </fonts>
  <fills count="11">
    <fill>
      <patternFill patternType="none"/>
    </fill>
    <fill>
      <patternFill patternType="gray125"/>
    </fill>
    <fill>
      <patternFill patternType="solid">
        <fgColor indexed="55"/>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patternFill>
    </fill>
    <fill>
      <patternFill patternType="solid">
        <fgColor theme="4" tint="0.79998168889431442"/>
        <bgColor indexed="64"/>
      </patternFill>
    </fill>
    <fill>
      <patternFill patternType="solid">
        <fgColor rgb="FF92D050"/>
        <bgColor indexed="64"/>
      </patternFill>
    </fill>
  </fills>
  <borders count="9">
    <border>
      <left/>
      <right/>
      <top/>
      <bottom/>
      <diagonal/>
    </border>
    <border>
      <left/>
      <right/>
      <top/>
      <bottom style="double">
        <color indexed="64"/>
      </bottom>
      <diagonal/>
    </border>
    <border>
      <left/>
      <right/>
      <top/>
      <bottom style="thin">
        <color indexed="64"/>
      </bottom>
      <diagonal/>
    </border>
    <border>
      <left/>
      <right/>
      <top/>
      <bottom style="medium">
        <color indexed="64"/>
      </bottom>
      <diagonal/>
    </border>
    <border>
      <left/>
      <right/>
      <top style="medium">
        <color indexed="64"/>
      </top>
      <bottom style="double">
        <color indexed="64"/>
      </bottom>
      <diagonal/>
    </border>
    <border>
      <left/>
      <right/>
      <top style="double">
        <color indexed="64"/>
      </top>
      <bottom style="double">
        <color indexed="64"/>
      </bottom>
      <diagonal/>
    </border>
    <border>
      <left/>
      <right/>
      <top style="thin">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s>
  <cellStyleXfs count="7">
    <xf numFmtId="0" fontId="0" fillId="0" borderId="0"/>
    <xf numFmtId="164" fontId="12" fillId="0" borderId="0" applyFont="0" applyFill="0" applyBorder="0" applyAlignment="0" applyProtection="0"/>
    <xf numFmtId="0" fontId="1" fillId="0" borderId="0"/>
    <xf numFmtId="0" fontId="14" fillId="8"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113">
    <xf numFmtId="0" fontId="0" fillId="0" borderId="0" xfId="0"/>
    <xf numFmtId="0" fontId="2" fillId="0" borderId="0" xfId="0" applyFont="1" applyAlignment="1">
      <alignment horizontal="center"/>
    </xf>
    <xf numFmtId="0" fontId="2" fillId="0" borderId="0" xfId="0" applyFont="1" applyAlignment="1">
      <alignment horizontal="left"/>
    </xf>
    <xf numFmtId="0" fontId="2" fillId="0" borderId="1" xfId="0" applyFont="1" applyBorder="1" applyAlignment="1">
      <alignment horizontal="center"/>
    </xf>
    <xf numFmtId="0" fontId="2" fillId="0" borderId="0" xfId="0" applyFont="1" applyBorder="1" applyAlignment="1">
      <alignment horizontal="left"/>
    </xf>
    <xf numFmtId="0" fontId="2" fillId="0" borderId="0" xfId="0" applyFont="1"/>
    <xf numFmtId="15" fontId="0" fillId="0" borderId="0" xfId="0" applyNumberFormat="1"/>
    <xf numFmtId="0" fontId="0" fillId="0" borderId="0" xfId="0" applyAlignment="1">
      <alignment horizontal="center"/>
    </xf>
    <xf numFmtId="0" fontId="0" fillId="0" borderId="0" xfId="0" applyBorder="1"/>
    <xf numFmtId="0" fontId="3" fillId="0" borderId="0" xfId="0" applyFont="1"/>
    <xf numFmtId="0" fontId="3" fillId="0" borderId="0" xfId="0" applyFont="1" applyBorder="1"/>
    <xf numFmtId="0" fontId="0" fillId="0" borderId="1" xfId="0" applyBorder="1" applyAlignment="1">
      <alignment horizontal="center"/>
    </xf>
    <xf numFmtId="0" fontId="0" fillId="0" borderId="1" xfId="0" applyBorder="1"/>
    <xf numFmtId="0" fontId="2" fillId="0" borderId="2" xfId="0" applyFont="1" applyBorder="1" applyAlignment="1">
      <alignment horizontal="center"/>
    </xf>
    <xf numFmtId="0" fontId="4" fillId="0" borderId="0" xfId="0" applyFont="1"/>
    <xf numFmtId="0" fontId="4" fillId="0" borderId="0" xfId="0" applyFont="1" applyAlignment="1">
      <alignment horizontal="center"/>
    </xf>
    <xf numFmtId="0" fontId="4" fillId="0" borderId="1" xfId="0" applyFont="1" applyBorder="1" applyAlignment="1">
      <alignment horizontal="center"/>
    </xf>
    <xf numFmtId="1" fontId="4" fillId="0" borderId="0" xfId="0" applyNumberFormat="1" applyFont="1"/>
    <xf numFmtId="0" fontId="4" fillId="0" borderId="0" xfId="0" applyFont="1" applyBorder="1"/>
    <xf numFmtId="0" fontId="5" fillId="0" borderId="0" xfId="0" applyFont="1"/>
    <xf numFmtId="3" fontId="0" fillId="0" borderId="0" xfId="0" applyNumberFormat="1"/>
    <xf numFmtId="165" fontId="0" fillId="0" borderId="0" xfId="0" applyNumberFormat="1"/>
    <xf numFmtId="3" fontId="4" fillId="0" borderId="0" xfId="0" applyNumberFormat="1" applyFont="1"/>
    <xf numFmtId="10" fontId="0" fillId="0" borderId="0" xfId="0" applyNumberFormat="1"/>
    <xf numFmtId="3" fontId="0" fillId="0" borderId="0" xfId="0" applyNumberFormat="1" applyBorder="1"/>
    <xf numFmtId="3" fontId="0" fillId="0" borderId="3" xfId="0" applyNumberFormat="1" applyBorder="1"/>
    <xf numFmtId="3" fontId="0" fillId="0" borderId="4" xfId="0" applyNumberFormat="1" applyBorder="1"/>
    <xf numFmtId="3" fontId="0" fillId="0" borderId="5" xfId="0" applyNumberFormat="1" applyBorder="1"/>
    <xf numFmtId="3" fontId="0" fillId="0" borderId="1" xfId="0" applyNumberFormat="1" applyBorder="1"/>
    <xf numFmtId="10" fontId="0" fillId="0" borderId="0" xfId="0" applyNumberFormat="1" applyBorder="1"/>
    <xf numFmtId="10" fontId="0" fillId="0" borderId="5" xfId="0" applyNumberFormat="1" applyBorder="1"/>
    <xf numFmtId="10" fontId="0" fillId="0" borderId="4" xfId="0" applyNumberFormat="1" applyBorder="1"/>
    <xf numFmtId="3" fontId="4" fillId="0" borderId="0" xfId="0" applyNumberFormat="1" applyFont="1" applyAlignment="1">
      <alignment horizontal="center"/>
    </xf>
    <xf numFmtId="3" fontId="4" fillId="0" borderId="2" xfId="0" applyNumberFormat="1" applyFont="1" applyBorder="1"/>
    <xf numFmtId="3" fontId="4" fillId="0" borderId="6" xfId="0" applyNumberFormat="1" applyFont="1" applyBorder="1"/>
    <xf numFmtId="3" fontId="4" fillId="0" borderId="1" xfId="0" applyNumberFormat="1" applyFont="1" applyBorder="1"/>
    <xf numFmtId="0" fontId="4" fillId="0" borderId="0" xfId="0" applyNumberFormat="1" applyFont="1" applyAlignment="1">
      <alignment horizontal="center"/>
    </xf>
    <xf numFmtId="3" fontId="4" fillId="0" borderId="3" xfId="0" applyNumberFormat="1" applyFont="1" applyBorder="1"/>
    <xf numFmtId="3" fontId="4" fillId="0" borderId="7" xfId="0" applyNumberFormat="1" applyFont="1" applyBorder="1"/>
    <xf numFmtId="3" fontId="4" fillId="0" borderId="4" xfId="0" applyNumberFormat="1" applyFont="1" applyBorder="1"/>
    <xf numFmtId="165" fontId="4" fillId="0" borderId="0" xfId="0" applyNumberFormat="1" applyFont="1"/>
    <xf numFmtId="1" fontId="0" fillId="0" borderId="0" xfId="0" applyNumberFormat="1"/>
    <xf numFmtId="0" fontId="6" fillId="0" borderId="0" xfId="0" applyFont="1"/>
    <xf numFmtId="3" fontId="0" fillId="0" borderId="2" xfId="0" applyNumberFormat="1" applyBorder="1"/>
    <xf numFmtId="3" fontId="6" fillId="0" borderId="0" xfId="0" applyNumberFormat="1" applyFont="1"/>
    <xf numFmtId="0" fontId="0" fillId="0" borderId="0" xfId="0" applyBorder="1" applyAlignment="1">
      <alignment horizontal="center"/>
    </xf>
    <xf numFmtId="0" fontId="2" fillId="0" borderId="0" xfId="0" applyFont="1" applyBorder="1" applyAlignment="1">
      <alignment horizontal="center"/>
    </xf>
    <xf numFmtId="2" fontId="0" fillId="0" borderId="0" xfId="0" applyNumberFormat="1"/>
    <xf numFmtId="164" fontId="0" fillId="0" borderId="0" xfId="0" applyNumberFormat="1"/>
    <xf numFmtId="0" fontId="0" fillId="0" borderId="0" xfId="0" applyAlignment="1">
      <alignment horizontal="left"/>
    </xf>
    <xf numFmtId="3" fontId="4" fillId="0" borderId="0" xfId="0" applyNumberFormat="1" applyFont="1" applyBorder="1"/>
    <xf numFmtId="3" fontId="4" fillId="0" borderId="5" xfId="0" applyNumberFormat="1" applyFont="1" applyBorder="1"/>
    <xf numFmtId="0" fontId="8" fillId="3" borderId="0" xfId="0" applyFont="1" applyFill="1" applyAlignment="1">
      <alignment horizontal="center"/>
    </xf>
    <xf numFmtId="3" fontId="4" fillId="0" borderId="8" xfId="0" applyNumberFormat="1" applyFont="1" applyBorder="1"/>
    <xf numFmtId="0" fontId="4" fillId="0" borderId="5" xfId="0" applyFont="1" applyBorder="1"/>
    <xf numFmtId="4" fontId="0" fillId="0" borderId="0" xfId="0" applyNumberFormat="1"/>
    <xf numFmtId="3" fontId="9" fillId="0" borderId="0" xfId="0" applyNumberFormat="1" applyFont="1"/>
    <xf numFmtId="10" fontId="0" fillId="0" borderId="3" xfId="0" applyNumberFormat="1" applyBorder="1"/>
    <xf numFmtId="3" fontId="0" fillId="0" borderId="0" xfId="0" applyNumberFormat="1" applyAlignment="1">
      <alignment vertical="center"/>
    </xf>
    <xf numFmtId="0" fontId="0" fillId="4" borderId="0" xfId="0" applyFill="1"/>
    <xf numFmtId="3" fontId="0" fillId="4" borderId="0" xfId="0" applyNumberFormat="1" applyFill="1"/>
    <xf numFmtId="0" fontId="4" fillId="0" borderId="1" xfId="0" applyNumberFormat="1" applyFont="1" applyBorder="1" applyAlignment="1">
      <alignment horizontal="center"/>
    </xf>
    <xf numFmtId="0" fontId="4" fillId="0" borderId="0" xfId="0" applyFont="1" applyBorder="1" applyAlignment="1">
      <alignment horizontal="center"/>
    </xf>
    <xf numFmtId="3" fontId="9" fillId="0" borderId="2" xfId="0" applyNumberFormat="1" applyFont="1" applyBorder="1"/>
    <xf numFmtId="0" fontId="0" fillId="5" borderId="0" xfId="0" applyFill="1"/>
    <xf numFmtId="3" fontId="0" fillId="5" borderId="0" xfId="0" applyNumberFormat="1" applyFill="1"/>
    <xf numFmtId="0" fontId="3" fillId="0" borderId="0" xfId="0" applyFont="1" applyFill="1" applyBorder="1"/>
    <xf numFmtId="0" fontId="0" fillId="0" borderId="0" xfId="0" applyFont="1" applyFill="1" applyBorder="1"/>
    <xf numFmtId="1" fontId="3" fillId="0" borderId="0" xfId="0" applyNumberFormat="1" applyFont="1"/>
    <xf numFmtId="0" fontId="0" fillId="6" borderId="0" xfId="0" applyFill="1"/>
    <xf numFmtId="3" fontId="0" fillId="6" borderId="0" xfId="0" applyNumberFormat="1" applyFill="1"/>
    <xf numFmtId="0" fontId="0" fillId="7" borderId="0" xfId="0" applyFill="1"/>
    <xf numFmtId="3" fontId="0" fillId="7" borderId="0" xfId="0" applyNumberFormat="1" applyFill="1"/>
    <xf numFmtId="3" fontId="0" fillId="0" borderId="0" xfId="0" applyNumberFormat="1" applyAlignment="1">
      <alignment wrapText="1"/>
    </xf>
    <xf numFmtId="166" fontId="13" fillId="0" borderId="0" xfId="1" applyNumberFormat="1" applyFont="1" applyAlignment="1">
      <alignment horizontal="center"/>
    </xf>
    <xf numFmtId="0" fontId="8" fillId="3" borderId="0" xfId="2" applyFont="1" applyFill="1" applyBorder="1" applyAlignment="1" applyProtection="1">
      <alignment horizontal="center"/>
    </xf>
    <xf numFmtId="0" fontId="2" fillId="3" borderId="0" xfId="2" applyFont="1" applyFill="1" applyBorder="1" applyAlignment="1" applyProtection="1">
      <alignment horizontal="center"/>
    </xf>
    <xf numFmtId="3" fontId="0" fillId="0" borderId="0" xfId="0" applyNumberFormat="1" applyProtection="1">
      <protection locked="0"/>
    </xf>
    <xf numFmtId="0" fontId="0" fillId="0" borderId="0" xfId="0" applyFill="1" applyBorder="1"/>
    <xf numFmtId="3" fontId="2" fillId="9" borderId="0" xfId="0" applyNumberFormat="1" applyFont="1" applyFill="1" applyAlignment="1">
      <alignment wrapText="1"/>
    </xf>
    <xf numFmtId="0" fontId="2" fillId="9" borderId="0" xfId="0" applyFont="1" applyFill="1" applyAlignment="1">
      <alignment wrapText="1"/>
    </xf>
    <xf numFmtId="166" fontId="13" fillId="0" borderId="0" xfId="1" applyNumberFormat="1" applyFont="1" applyAlignment="1">
      <alignment horizontal="center" wrapText="1"/>
    </xf>
    <xf numFmtId="166" fontId="0" fillId="0" borderId="0" xfId="1" applyNumberFormat="1" applyFont="1"/>
    <xf numFmtId="166" fontId="3" fillId="0" borderId="0" xfId="1" applyNumberFormat="1" applyFont="1"/>
    <xf numFmtId="166" fontId="14" fillId="8" borderId="0" xfId="3" applyNumberFormat="1"/>
    <xf numFmtId="166" fontId="0" fillId="0" borderId="0" xfId="1" applyNumberFormat="1" applyFont="1" applyFill="1" applyBorder="1"/>
    <xf numFmtId="166" fontId="3" fillId="0" borderId="0" xfId="1" applyNumberFormat="1" applyFont="1" applyFill="1" applyBorder="1"/>
    <xf numFmtId="0" fontId="13" fillId="0" borderId="0" xfId="0" applyFont="1" applyAlignment="1">
      <alignment horizontal="center"/>
    </xf>
    <xf numFmtId="10" fontId="4" fillId="0" borderId="1" xfId="0" applyNumberFormat="1" applyFont="1" applyBorder="1"/>
    <xf numFmtId="3" fontId="9" fillId="0" borderId="0" xfId="0" applyNumberFormat="1" applyFont="1" applyBorder="1"/>
    <xf numFmtId="0" fontId="15" fillId="0" borderId="0" xfId="0" applyFont="1" applyFill="1" applyAlignment="1" applyProtection="1">
      <alignment horizontal="center"/>
    </xf>
    <xf numFmtId="3" fontId="15" fillId="0" borderId="0" xfId="0" applyNumberFormat="1" applyFont="1" applyFill="1" applyAlignment="1" applyProtection="1">
      <alignment horizontal="center"/>
    </xf>
    <xf numFmtId="0" fontId="0" fillId="10" borderId="0" xfId="0" applyFill="1"/>
    <xf numFmtId="0" fontId="0" fillId="0" borderId="0" xfId="0" applyFill="1"/>
    <xf numFmtId="167" fontId="0" fillId="0" borderId="0" xfId="1" applyNumberFormat="1" applyFont="1"/>
    <xf numFmtId="167" fontId="0" fillId="0" borderId="0" xfId="1" applyNumberFormat="1" applyFont="1" applyProtection="1">
      <protection locked="0"/>
    </xf>
    <xf numFmtId="3" fontId="2" fillId="0" borderId="0" xfId="0" applyNumberFormat="1" applyFont="1" applyAlignment="1">
      <alignment horizontal="center"/>
    </xf>
    <xf numFmtId="0" fontId="16" fillId="9" borderId="0" xfId="0" applyFont="1" applyFill="1" applyAlignment="1">
      <alignment horizontal="center" wrapText="1"/>
    </xf>
    <xf numFmtId="0" fontId="2" fillId="0" borderId="0" xfId="0" applyFont="1" applyFill="1" applyBorder="1"/>
    <xf numFmtId="1" fontId="4" fillId="0" borderId="0" xfId="0" applyNumberFormat="1" applyFont="1" applyBorder="1"/>
    <xf numFmtId="3" fontId="0" fillId="0" borderId="0" xfId="0" applyNumberFormat="1" applyAlignment="1">
      <alignment horizontal="center" vertical="center"/>
    </xf>
    <xf numFmtId="3" fontId="0" fillId="0" borderId="0" xfId="0" applyNumberFormat="1" applyAlignment="1">
      <alignment horizontal="center"/>
    </xf>
    <xf numFmtId="3" fontId="0" fillId="0" borderId="0" xfId="0" applyNumberFormat="1"/>
    <xf numFmtId="0" fontId="0" fillId="0" borderId="0" xfId="0" applyNumberFormat="1" applyAlignment="1">
      <alignment horizontal="center"/>
    </xf>
    <xf numFmtId="0" fontId="13" fillId="0" borderId="0" xfId="0" applyFont="1" applyAlignment="1">
      <alignment horizontal="center" wrapText="1"/>
    </xf>
    <xf numFmtId="0" fontId="19" fillId="0" borderId="0" xfId="0" applyFont="1" applyBorder="1"/>
    <xf numFmtId="0" fontId="19" fillId="0" borderId="0" xfId="0" applyFont="1"/>
    <xf numFmtId="3" fontId="19" fillId="0" borderId="0" xfId="0" applyNumberFormat="1" applyFont="1"/>
    <xf numFmtId="0" fontId="20" fillId="0" borderId="0" xfId="0" applyFont="1"/>
    <xf numFmtId="0" fontId="20" fillId="2" borderId="0" xfId="0" applyFont="1" applyFill="1"/>
    <xf numFmtId="3" fontId="3" fillId="0" borderId="0" xfId="0" applyNumberFormat="1" applyFont="1"/>
    <xf numFmtId="3" fontId="4" fillId="0" borderId="0" xfId="0" quotePrefix="1" applyNumberFormat="1" applyFont="1"/>
    <xf numFmtId="3" fontId="2" fillId="0" borderId="1" xfId="0" applyNumberFormat="1" applyFont="1" applyBorder="1" applyAlignment="1">
      <alignment horizontal="center"/>
    </xf>
  </cellXfs>
  <cellStyles count="7">
    <cellStyle name="Accent6" xfId="3" builtinId="49"/>
    <cellStyle name="Comma" xfId="1" builtinId="3"/>
    <cellStyle name="Comma 2" xfId="4"/>
    <cellStyle name="Comma 3" xfId="5"/>
    <cellStyle name="Normal" xfId="0" builtinId="0"/>
    <cellStyle name="Normal 2" xfId="2"/>
    <cellStyle name="Normal 2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hartsheet" Target="chartsheets/sheet2.xml"/><Relationship Id="rId39"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externalLink" Target="externalLinks/externalLink9.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hartsheet" Target="chartsheets/sheet1.xml"/><Relationship Id="rId33" Type="http://schemas.openxmlformats.org/officeDocument/2006/relationships/worksheet" Target="worksheets/sheet27.xml"/><Relationship Id="rId38" Type="http://schemas.openxmlformats.org/officeDocument/2006/relationships/externalLink" Target="externalLinks/externalLink5.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hartsheet" Target="chartsheets/sheet5.xml"/><Relationship Id="rId41"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26.xml"/><Relationship Id="rId37" Type="http://schemas.openxmlformats.org/officeDocument/2006/relationships/externalLink" Target="externalLinks/externalLink4.xml"/><Relationship Id="rId40" Type="http://schemas.openxmlformats.org/officeDocument/2006/relationships/externalLink" Target="externalLinks/externalLink7.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hartsheet" Target="chartsheets/sheet4.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25.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hartsheet" Target="chartsheets/sheet3.xml"/><Relationship Id="rId30" Type="http://schemas.openxmlformats.org/officeDocument/2006/relationships/chartsheet" Target="chartsheets/sheet6.xml"/><Relationship Id="rId35" Type="http://schemas.openxmlformats.org/officeDocument/2006/relationships/externalLink" Target="externalLinks/externalLink2.xml"/><Relationship Id="rId43" Type="http://schemas.openxmlformats.org/officeDocument/2006/relationships/externalLink" Target="externalLinks/externalLink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H-GAC
2018 REVENUE ANALYSIS ($355,254,760)</a:t>
            </a:r>
          </a:p>
        </c:rich>
      </c:tx>
      <c:layout>
        <c:manualLayout>
          <c:xMode val="edge"/>
          <c:yMode val="edge"/>
          <c:x val="0.23676374979432036"/>
          <c:y val="6.4720389745501108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796059987076389"/>
          <c:y val="0.35668552191891018"/>
          <c:w val="0.65704772475027762"/>
          <c:h val="0.38336052202287413"/>
        </c:manualLayout>
      </c:layout>
      <c:pie3DChart>
        <c:varyColors val="1"/>
        <c:ser>
          <c:idx val="0"/>
          <c:order val="0"/>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72A7-45BB-B25C-6A68B3A8858F}"/>
              </c:ext>
            </c:extLst>
          </c:dPt>
          <c:dLbls>
            <c:dLbl>
              <c:idx val="0"/>
              <c:layout>
                <c:manualLayout>
                  <c:x val="-0.12850119872640794"/>
                  <c:y val="-5.4757249960394432E-2"/>
                </c:manualLayout>
              </c:layout>
              <c:numFmt formatCode="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2A7-45BB-B25C-6A68B3A8858F}"/>
                </c:ext>
              </c:extLst>
            </c:dLbl>
            <c:dLbl>
              <c:idx val="1"/>
              <c:layout>
                <c:manualLayout>
                  <c:x val="5.2236272907619133E-2"/>
                  <c:y val="0.12645797741840173"/>
                </c:manualLayout>
              </c:layout>
              <c:numFmt formatCode="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2A7-45BB-B25C-6A68B3A8858F}"/>
                </c:ext>
              </c:extLst>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GRAPH!$F$40:$F$41</c:f>
              <c:strCache>
                <c:ptCount val="2"/>
                <c:pt idx="0">
                  <c:v>UNRESTRICTED -$7,378,619</c:v>
                </c:pt>
                <c:pt idx="1">
                  <c:v>RESTRICTED - $347,876,141</c:v>
                </c:pt>
              </c:strCache>
            </c:strRef>
          </c:cat>
          <c:val>
            <c:numRef>
              <c:f>GRAPH!$G$40:$G$41</c:f>
              <c:numCache>
                <c:formatCode>0.0%</c:formatCode>
                <c:ptCount val="2"/>
                <c:pt idx="0">
                  <c:v>2.076993698264255E-2</c:v>
                </c:pt>
                <c:pt idx="1">
                  <c:v>0.97923006301735749</c:v>
                </c:pt>
              </c:numCache>
            </c:numRef>
          </c:val>
          <c:extLst>
            <c:ext xmlns:c16="http://schemas.microsoft.com/office/drawing/2014/chart" uri="{C3380CC4-5D6E-409C-BE32-E72D297353CC}">
              <c16:uniqueId val="{00000002-72A7-45BB-B25C-6A68B3A8858F}"/>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600" b="1" i="0" u="none" strike="noStrike" baseline="0">
                <a:solidFill>
                  <a:srgbClr val="000000"/>
                </a:solidFill>
                <a:latin typeface="Arial"/>
                <a:ea typeface="Arial"/>
                <a:cs typeface="Arial"/>
              </a:defRPr>
            </a:pPr>
            <a:r>
              <a:rPr lang="en-US" sz="1800"/>
              <a:t>H-GAC
2018 UNRESTRICTED REVENUE ($7,378,619)</a:t>
            </a:r>
          </a:p>
        </c:rich>
      </c:tx>
      <c:layout>
        <c:manualLayout>
          <c:xMode val="edge"/>
          <c:yMode val="edge"/>
          <c:x val="0.20644193929629082"/>
          <c:y val="6.1990153779869703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353585254087305"/>
          <c:y val="0.44253775680913393"/>
          <c:w val="0.63263041065490089"/>
          <c:h val="0.36867862969007442"/>
        </c:manualLayout>
      </c:layout>
      <c:pie3DChart>
        <c:varyColors val="1"/>
        <c:ser>
          <c:idx val="0"/>
          <c:order val="0"/>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F53C-4BC6-8F7D-DA237B7423F1}"/>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F53C-4BC6-8F7D-DA237B7423F1}"/>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2-F53C-4BC6-8F7D-DA237B7423F1}"/>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3-F53C-4BC6-8F7D-DA237B7423F1}"/>
              </c:ext>
            </c:extLst>
          </c:dPt>
          <c:dLbls>
            <c:dLbl>
              <c:idx val="0"/>
              <c:layout>
                <c:manualLayout>
                  <c:x val="-1.5164369714606983E-2"/>
                  <c:y val="-0.1329041898959710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4.9988901220865703E-2"/>
                      <c:h val="5.0608272506082727E-2"/>
                    </c:manualLayout>
                  </c15:layout>
                </c:ext>
                <c:ext xmlns:c16="http://schemas.microsoft.com/office/drawing/2014/chart" uri="{C3380CC4-5D6E-409C-BE32-E72D297353CC}">
                  <c16:uniqueId val="{00000004-F53C-4BC6-8F7D-DA237B7423F1}"/>
                </c:ext>
              </c:extLst>
            </c:dLbl>
            <c:dLbl>
              <c:idx val="1"/>
              <c:layout>
                <c:manualLayout>
                  <c:x val="3.3431270591730976E-2"/>
                  <c:y val="-0.1264426691189149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53C-4BC6-8F7D-DA237B7423F1}"/>
                </c:ext>
              </c:extLst>
            </c:dLbl>
            <c:dLbl>
              <c:idx val="2"/>
              <c:layout>
                <c:manualLayout>
                  <c:x val="6.0218305120295038E-2"/>
                  <c:y val="-6.5310573404601863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0423973362930078"/>
                      <c:h val="5.4501216545012166E-2"/>
                    </c:manualLayout>
                  </c15:layout>
                </c:ext>
                <c:ext xmlns:c16="http://schemas.microsoft.com/office/drawing/2014/chart" uri="{C3380CC4-5D6E-409C-BE32-E72D297353CC}">
                  <c16:uniqueId val="{00000001-F53C-4BC6-8F7D-DA237B7423F1}"/>
                </c:ext>
              </c:extLst>
            </c:dLbl>
            <c:dLbl>
              <c:idx val="3"/>
              <c:layout>
                <c:manualLayout>
                  <c:x val="-2.275744943646751E-2"/>
                  <c:y val="0.1479855964170874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53C-4BC6-8F7D-DA237B7423F1}"/>
                </c:ext>
              </c:extLst>
            </c:dLbl>
            <c:dLbl>
              <c:idx val="4"/>
              <c:layout>
                <c:manualLayout>
                  <c:x val="-0.11569530501251202"/>
                  <c:y val="-4.751195660085715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53C-4BC6-8F7D-DA237B7423F1}"/>
                </c:ext>
              </c:extLst>
            </c:dLbl>
            <c:dLbl>
              <c:idx val="5"/>
              <c:layout>
                <c:manualLayout>
                  <c:x val="-6.9935242556389679E-2"/>
                  <c:y val="-0.13513540823710249"/>
                </c:manualLayout>
              </c:layout>
              <c:tx>
                <c:rich>
                  <a:bodyPr/>
                  <a:lstStyle/>
                  <a:p>
                    <a:r>
                      <a:rPr lang="en-US"/>
                      <a:t>FUND</a:t>
                    </a:r>
                    <a:r>
                      <a:rPr lang="en-US" baseline="0"/>
                      <a:t> TRANSFER</a:t>
                    </a:r>
                    <a:r>
                      <a:rPr lang="en-US"/>
                      <a:t>
3%</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53C-4BC6-8F7D-DA237B7423F1}"/>
                </c:ext>
              </c:extLst>
            </c:dLbl>
            <c:dLbl>
              <c:idx val="6"/>
              <c:layout>
                <c:manualLayout>
                  <c:x val="-3.8943839012354313E-2"/>
                  <c:y val="-0.1668616970323965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53C-4BC6-8F7D-DA237B7423F1}"/>
                </c:ext>
              </c:extLst>
            </c:dLbl>
            <c:dLbl>
              <c:idx val="7"/>
              <c:layout>
                <c:manualLayout>
                  <c:x val="0.12766695506014022"/>
                  <c:y val="-0.1711445367860829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53C-4BC6-8F7D-DA237B7423F1}"/>
                </c:ext>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GRAPH!$F$46:$F$52</c:f>
              <c:strCache>
                <c:ptCount val="7"/>
                <c:pt idx="0">
                  <c:v>DUES</c:v>
                </c:pt>
                <c:pt idx="1">
                  <c:v>INTEREST</c:v>
                </c:pt>
                <c:pt idx="2">
                  <c:v>INTERLOCAL</c:v>
                </c:pt>
                <c:pt idx="3">
                  <c:v>DATA SALES</c:v>
                </c:pt>
                <c:pt idx="4">
                  <c:v>LOCAL ACTIVITIES</c:v>
                </c:pt>
                <c:pt idx="5">
                  <c:v>LDC</c:v>
                </c:pt>
                <c:pt idx="6">
                  <c:v>FUND TRANSFER</c:v>
                </c:pt>
              </c:strCache>
            </c:strRef>
          </c:cat>
          <c:val>
            <c:numRef>
              <c:f>GRAPH!$G$46:$G$52</c:f>
              <c:numCache>
                <c:formatCode>0.0%</c:formatCode>
                <c:ptCount val="7"/>
                <c:pt idx="0">
                  <c:v>5.3605966279471839E-2</c:v>
                </c:pt>
                <c:pt idx="1">
                  <c:v>4.7434350676332348E-3</c:v>
                </c:pt>
                <c:pt idx="2">
                  <c:v>5.3363090881468268E-2</c:v>
                </c:pt>
                <c:pt idx="3">
                  <c:v>0.74268515151415859</c:v>
                </c:pt>
                <c:pt idx="4">
                  <c:v>5.5430426933199802E-3</c:v>
                </c:pt>
                <c:pt idx="5">
                  <c:v>0.12650664194213887</c:v>
                </c:pt>
                <c:pt idx="6">
                  <c:v>1.3552671621809242E-2</c:v>
                </c:pt>
              </c:numCache>
            </c:numRef>
          </c:val>
          <c:extLst>
            <c:ext xmlns:c16="http://schemas.microsoft.com/office/drawing/2014/chart" uri="{C3380CC4-5D6E-409C-BE32-E72D297353CC}">
              <c16:uniqueId val="{00000008-F53C-4BC6-8F7D-DA237B7423F1}"/>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H-GAC
2018</a:t>
            </a:r>
            <a:r>
              <a:rPr lang="en-US" baseline="0"/>
              <a:t> </a:t>
            </a:r>
            <a:r>
              <a:rPr lang="en-US"/>
              <a:t>PROGRAM EXPENSES ($355,254,760)</a:t>
            </a:r>
          </a:p>
        </c:rich>
      </c:tx>
      <c:layout>
        <c:manualLayout>
          <c:xMode val="edge"/>
          <c:yMode val="edge"/>
          <c:x val="0.22085552723105514"/>
          <c:y val="5.436228242871150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904828164762186"/>
          <c:y val="0.43495502180307732"/>
          <c:w val="0.62486126526082164"/>
          <c:h val="0.36378466557914013"/>
        </c:manualLayout>
      </c:layout>
      <c:pie3DChart>
        <c:varyColors val="1"/>
        <c:ser>
          <c:idx val="0"/>
          <c:order val="0"/>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5B75-4219-AB6E-CB38858940FA}"/>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5B75-4219-AB6E-CB38858940FA}"/>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2-5B75-4219-AB6E-CB38858940FA}"/>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3-5B75-4219-AB6E-CB38858940FA}"/>
              </c:ext>
            </c:extLst>
          </c:dPt>
          <c:dPt>
            <c:idx val="5"/>
            <c:bubble3D val="0"/>
            <c:explosion val="21"/>
            <c:spPr>
              <a:solidFill>
                <a:srgbClr val="FF8080"/>
              </a:solidFill>
              <a:ln w="12700">
                <a:solidFill>
                  <a:srgbClr val="000000"/>
                </a:solidFill>
                <a:prstDash val="solid"/>
              </a:ln>
            </c:spPr>
            <c:extLst>
              <c:ext xmlns:c16="http://schemas.microsoft.com/office/drawing/2014/chart" uri="{C3380CC4-5D6E-409C-BE32-E72D297353CC}">
                <c16:uniqueId val="{00000004-5B75-4219-AB6E-CB38858940FA}"/>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5-5B75-4219-AB6E-CB38858940FA}"/>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6-5B75-4219-AB6E-CB38858940FA}"/>
              </c:ext>
            </c:extLst>
          </c:dPt>
          <c:dLbls>
            <c:dLbl>
              <c:idx val="0"/>
              <c:layout>
                <c:manualLayout>
                  <c:x val="-9.0187572280434947E-2"/>
                  <c:y val="-0.1590852611612904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B75-4219-AB6E-CB38858940FA}"/>
                </c:ext>
              </c:extLst>
            </c:dLbl>
            <c:dLbl>
              <c:idx val="1"/>
              <c:layout>
                <c:manualLayout>
                  <c:x val="-3.5457715399337585E-2"/>
                  <c:y val="-0.1796969424499021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B75-4219-AB6E-CB38858940FA}"/>
                </c:ext>
              </c:extLst>
            </c:dLbl>
            <c:dLbl>
              <c:idx val="2"/>
              <c:layout>
                <c:manualLayout>
                  <c:x val="7.5998263813027933E-2"/>
                  <c:y val="-0.135016548706289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B75-4219-AB6E-CB38858940FA}"/>
                </c:ext>
              </c:extLst>
            </c:dLbl>
            <c:dLbl>
              <c:idx val="3"/>
              <c:layout>
                <c:manualLayout>
                  <c:x val="0.14801588203251353"/>
                  <c:y val="-3.281430767320789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B75-4219-AB6E-CB38858940FA}"/>
                </c:ext>
              </c:extLst>
            </c:dLbl>
            <c:dLbl>
              <c:idx val="4"/>
              <c:layout>
                <c:manualLayout>
                  <c:x val="0.18900228393213625"/>
                  <c:y val="4.461471256782206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B75-4219-AB6E-CB38858940FA}"/>
                </c:ext>
              </c:extLst>
            </c:dLbl>
            <c:dLbl>
              <c:idx val="5"/>
              <c:layout>
                <c:manualLayout>
                  <c:x val="-0.10333796510729998"/>
                  <c:y val="-3.0356107607267011E-2"/>
                </c:manualLayout>
              </c:layout>
              <c:tx>
                <c:rich>
                  <a:bodyPr/>
                  <a:lstStyle/>
                  <a:p>
                    <a:r>
                      <a:rPr lang="en-US"/>
                      <a:t>PUB.SVC
1.79%</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B75-4219-AB6E-CB38858940FA}"/>
                </c:ext>
              </c:extLst>
            </c:dLbl>
            <c:dLbl>
              <c:idx val="6"/>
              <c:layout>
                <c:manualLayout>
                  <c:x val="-0.11248242693303739"/>
                  <c:y val="-0.1686275920240801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B75-4219-AB6E-CB38858940FA}"/>
                </c:ext>
              </c:extLst>
            </c:dLbl>
            <c:dLbl>
              <c:idx val="7"/>
              <c:layout>
                <c:manualLayout>
                  <c:x val="-6.1241723252961844E-2"/>
                  <c:y val="-0.1595699477206514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B75-4219-AB6E-CB38858940FA}"/>
                </c:ext>
              </c:extLst>
            </c:dLbl>
            <c:dLbl>
              <c:idx val="8"/>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B75-4219-AB6E-CB38858940FA}"/>
                </c:ext>
              </c:extLst>
            </c:dLbl>
            <c:numFmt formatCode="0.00%" sourceLinked="0"/>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GRAPH!$F$6:$F$13</c:f>
              <c:strCache>
                <c:ptCount val="8"/>
                <c:pt idx="0">
                  <c:v>AGING</c:v>
                </c:pt>
                <c:pt idx="1">
                  <c:v>CAPITAL</c:v>
                </c:pt>
                <c:pt idx="2">
                  <c:v>C&amp;E</c:v>
                </c:pt>
                <c:pt idx="3">
                  <c:v>DATA SVC</c:v>
                </c:pt>
                <c:pt idx="4">
                  <c:v>WORKFORCE</c:v>
                </c:pt>
                <c:pt idx="5">
                  <c:v>PUB SVC.</c:v>
                </c:pt>
                <c:pt idx="6">
                  <c:v>LOCAL</c:v>
                </c:pt>
                <c:pt idx="7">
                  <c:v>TRANS</c:v>
                </c:pt>
              </c:strCache>
            </c:strRef>
          </c:cat>
          <c:val>
            <c:numRef>
              <c:f>GRAPH!$G$6:$G$13</c:f>
              <c:numCache>
                <c:formatCode>0.00%</c:formatCode>
                <c:ptCount val="8"/>
                <c:pt idx="0">
                  <c:v>2.3003081893727392E-2</c:v>
                </c:pt>
                <c:pt idx="1">
                  <c:v>5.4467954265426479E-4</c:v>
                </c:pt>
                <c:pt idx="2">
                  <c:v>0.19996882568780569</c:v>
                </c:pt>
                <c:pt idx="3">
                  <c:v>1.6817596522340772E-2</c:v>
                </c:pt>
                <c:pt idx="4">
                  <c:v>0.67281833659065926</c:v>
                </c:pt>
                <c:pt idx="5">
                  <c:v>1.507107514695033E-2</c:v>
                </c:pt>
                <c:pt idx="6">
                  <c:v>2.9930473272147813E-3</c:v>
                </c:pt>
                <c:pt idx="7">
                  <c:v>6.8783357288647512E-2</c:v>
                </c:pt>
              </c:numCache>
            </c:numRef>
          </c:val>
          <c:extLst>
            <c:ext xmlns:c16="http://schemas.microsoft.com/office/drawing/2014/chart" uri="{C3380CC4-5D6E-409C-BE32-E72D297353CC}">
              <c16:uniqueId val="{00000009-5B75-4219-AB6E-CB38858940FA}"/>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US" sz="1800"/>
              <a:t>H-GAC
2018 CATEGORY EXPENSES</a:t>
            </a:r>
            <a:r>
              <a:rPr lang="en-US" sz="1800" baseline="0"/>
              <a:t> </a:t>
            </a:r>
            <a:r>
              <a:rPr lang="en-US" sz="1800"/>
              <a:t>($355,254,760)</a:t>
            </a:r>
          </a:p>
        </c:rich>
      </c:tx>
      <c:layout>
        <c:manualLayout>
          <c:xMode val="edge"/>
          <c:yMode val="edge"/>
          <c:x val="0.21272660007399186"/>
          <c:y val="6.0902664491571508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3352233301580921"/>
          <c:y val="0.41436384889082994"/>
          <c:w val="0.65593784683684864"/>
          <c:h val="0.38172920065252852"/>
        </c:manualLayout>
      </c:layout>
      <c:pie3DChart>
        <c:varyColors val="1"/>
        <c:ser>
          <c:idx val="0"/>
          <c:order val="0"/>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1352-4D2D-AAFE-146F6C3C98C5}"/>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1352-4D2D-AAFE-146F6C3C98C5}"/>
              </c:ext>
            </c:extLst>
          </c:dPt>
          <c:dPt>
            <c:idx val="3"/>
            <c:bubble3D val="0"/>
            <c:explosion val="29"/>
            <c:spPr>
              <a:solidFill>
                <a:srgbClr val="CCFFFF"/>
              </a:solidFill>
              <a:ln w="12700">
                <a:solidFill>
                  <a:srgbClr val="000000"/>
                </a:solidFill>
                <a:prstDash val="solid"/>
              </a:ln>
            </c:spPr>
            <c:extLst>
              <c:ext xmlns:c16="http://schemas.microsoft.com/office/drawing/2014/chart" uri="{C3380CC4-5D6E-409C-BE32-E72D297353CC}">
                <c16:uniqueId val="{00000002-1352-4D2D-AAFE-146F6C3C98C5}"/>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3-1352-4D2D-AAFE-146F6C3C98C5}"/>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4-1352-4D2D-AAFE-146F6C3C98C5}"/>
              </c:ext>
            </c:extLst>
          </c:dPt>
          <c:dLbls>
            <c:dLbl>
              <c:idx val="0"/>
              <c:layout>
                <c:manualLayout>
                  <c:x val="0.1080648215310558"/>
                  <c:y val="-0.132074860952332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352-4D2D-AAFE-146F6C3C98C5}"/>
                </c:ext>
              </c:extLst>
            </c:dLbl>
            <c:dLbl>
              <c:idx val="1"/>
              <c:layout>
                <c:manualLayout>
                  <c:x val="0.21213221821190228"/>
                  <c:y val="7.0360046755982824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352-4D2D-AAFE-146F6C3C98C5}"/>
                </c:ext>
              </c:extLst>
            </c:dLbl>
            <c:dLbl>
              <c:idx val="2"/>
              <c:layout>
                <c:manualLayout>
                  <c:x val="-2.4617499949021376E-2"/>
                  <c:y val="0.1020796136208910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352-4D2D-AAFE-146F6C3C98C5}"/>
                </c:ext>
              </c:extLst>
            </c:dLbl>
            <c:dLbl>
              <c:idx val="3"/>
              <c:layout>
                <c:manualLayout>
                  <c:x val="-0.12876226764662191"/>
                  <c:y val="-4.915971963537186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352-4D2D-AAFE-146F6C3C98C5}"/>
                </c:ext>
              </c:extLst>
            </c:dLbl>
            <c:dLbl>
              <c:idx val="4"/>
              <c:layout>
                <c:manualLayout>
                  <c:x val="-5.8607729527704731E-2"/>
                  <c:y val="-0.1636812201084978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352-4D2D-AAFE-146F6C3C98C5}"/>
                </c:ext>
              </c:extLst>
            </c:dLbl>
            <c:dLbl>
              <c:idx val="5"/>
              <c:layout>
                <c:manualLayout>
                  <c:x val="7.8406669754517114E-2"/>
                  <c:y val="-0.1930450047740769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352-4D2D-AAFE-146F6C3C98C5}"/>
                </c:ext>
              </c:extLst>
            </c:dLbl>
            <c:dLbl>
              <c:idx val="6"/>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1352-4D2D-AAFE-146F6C3C98C5}"/>
                </c:ext>
              </c:extLst>
            </c:dLbl>
            <c:numFmt formatCode="0.00%" sourceLinked="0"/>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GRAPH!$F$18:$F$23</c:f>
              <c:strCache>
                <c:ptCount val="6"/>
                <c:pt idx="0">
                  <c:v>SAL&amp;BEN</c:v>
                </c:pt>
                <c:pt idx="1">
                  <c:v>CONTRACT</c:v>
                </c:pt>
                <c:pt idx="2">
                  <c:v>PASSTHRU</c:v>
                </c:pt>
                <c:pt idx="3">
                  <c:v>OTHER</c:v>
                </c:pt>
                <c:pt idx="4">
                  <c:v>INDIRECT</c:v>
                </c:pt>
                <c:pt idx="5">
                  <c:v>CAPITAL</c:v>
                </c:pt>
              </c:strCache>
            </c:strRef>
          </c:cat>
          <c:val>
            <c:numRef>
              <c:f>GRAPH!$G$18:$G$23</c:f>
              <c:numCache>
                <c:formatCode>0.00%</c:formatCode>
                <c:ptCount val="6"/>
                <c:pt idx="0">
                  <c:v>6.2974209505050227E-2</c:v>
                </c:pt>
                <c:pt idx="1">
                  <c:v>2.4056985478969676E-2</c:v>
                </c:pt>
                <c:pt idx="2">
                  <c:v>0.88925004434602084</c:v>
                </c:pt>
                <c:pt idx="3">
                  <c:v>1.5681728837292609E-2</c:v>
                </c:pt>
                <c:pt idx="4">
                  <c:v>7.090896726399773E-3</c:v>
                </c:pt>
                <c:pt idx="5">
                  <c:v>9.4613510626687363E-4</c:v>
                </c:pt>
              </c:numCache>
            </c:numRef>
          </c:val>
          <c:extLst>
            <c:ext xmlns:c16="http://schemas.microsoft.com/office/drawing/2014/chart" uri="{C3380CC4-5D6E-409C-BE32-E72D297353CC}">
              <c16:uniqueId val="{00000007-1352-4D2D-AAFE-146F6C3C98C5}"/>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US" sz="1800"/>
              <a:t>H-GAC
2018 SHARED ADMINISTRATIVE ($2,519,075)</a:t>
            </a:r>
          </a:p>
        </c:rich>
      </c:tx>
      <c:layout>
        <c:manualLayout>
          <c:xMode val="edge"/>
          <c:yMode val="edge"/>
          <c:x val="0.2093969663337033"/>
          <c:y val="5.2202283849918436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200060591760101"/>
          <c:y val="0.38771448022504534"/>
          <c:w val="0.66925638179800218"/>
          <c:h val="0.38988580750411073"/>
        </c:manualLayout>
      </c:layout>
      <c:pie3DChart>
        <c:varyColors val="1"/>
        <c:ser>
          <c:idx val="0"/>
          <c:order val="0"/>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9044-47EE-B337-1CE6266DFD4E}"/>
              </c:ext>
            </c:extLst>
          </c:dPt>
          <c:dPt>
            <c:idx val="2"/>
            <c:bubble3D val="0"/>
            <c:explosion val="9"/>
            <c:spPr>
              <a:solidFill>
                <a:srgbClr val="FFFFCC"/>
              </a:solidFill>
              <a:ln w="12700">
                <a:solidFill>
                  <a:srgbClr val="000000"/>
                </a:solidFill>
                <a:prstDash val="solid"/>
              </a:ln>
            </c:spPr>
            <c:extLst>
              <c:ext xmlns:c16="http://schemas.microsoft.com/office/drawing/2014/chart" uri="{C3380CC4-5D6E-409C-BE32-E72D297353CC}">
                <c16:uniqueId val="{00000001-9044-47EE-B337-1CE6266DFD4E}"/>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2-9044-47EE-B337-1CE6266DFD4E}"/>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3-9044-47EE-B337-1CE6266DFD4E}"/>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4-9044-47EE-B337-1CE6266DFD4E}"/>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5-9044-47EE-B337-1CE6266DFD4E}"/>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6-9044-47EE-B337-1CE6266DFD4E}"/>
              </c:ext>
            </c:extLst>
          </c:dPt>
          <c:dLbls>
            <c:dLbl>
              <c:idx val="0"/>
              <c:layout>
                <c:manualLayout>
                  <c:x val="1.4155633431503636E-2"/>
                  <c:y val="0.1178202806215341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044-47EE-B337-1CE6266DFD4E}"/>
                </c:ext>
              </c:extLst>
            </c:dLbl>
            <c:dLbl>
              <c:idx val="1"/>
              <c:layout>
                <c:manualLayout>
                  <c:x val="-5.4779145947489075E-2"/>
                  <c:y val="0.2304210179274084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044-47EE-B337-1CE6266DFD4E}"/>
                </c:ext>
              </c:extLst>
            </c:dLbl>
            <c:dLbl>
              <c:idx val="2"/>
              <c:layout>
                <c:manualLayout>
                  <c:x val="-2.4092332520588091E-2"/>
                  <c:y val="7.415087795917900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044-47EE-B337-1CE6266DFD4E}"/>
                </c:ext>
              </c:extLst>
            </c:dLbl>
            <c:dLbl>
              <c:idx val="3"/>
              <c:layout>
                <c:manualLayout>
                  <c:x val="-4.9141548760343746E-2"/>
                  <c:y val="-5.864125059408336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044-47EE-B337-1CE6266DFD4E}"/>
                </c:ext>
              </c:extLst>
            </c:dLbl>
            <c:dLbl>
              <c:idx val="4"/>
              <c:layout>
                <c:manualLayout>
                  <c:x val="-2.846880543927581E-2"/>
                  <c:y val="-9.876781715499474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044-47EE-B337-1CE6266DFD4E}"/>
                </c:ext>
              </c:extLst>
            </c:dLbl>
            <c:dLbl>
              <c:idx val="5"/>
              <c:layout>
                <c:manualLayout>
                  <c:x val="-4.7085507208380312E-2"/>
                  <c:y val="-0.1972725676827101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044-47EE-B337-1CE6266DFD4E}"/>
                </c:ext>
              </c:extLst>
            </c:dLbl>
            <c:dLbl>
              <c:idx val="6"/>
              <c:layout>
                <c:manualLayout>
                  <c:x val="4.3505000276741222E-2"/>
                  <c:y val="-0.1500166557483744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044-47EE-B337-1CE6266DFD4E}"/>
                </c:ext>
              </c:extLst>
            </c:dLbl>
            <c:dLbl>
              <c:idx val="7"/>
              <c:layout>
                <c:manualLayout>
                  <c:x val="9.2147482674543549E-2"/>
                  <c:y val="-0.1254415057824179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044-47EE-B337-1CE6266DFD4E}"/>
                </c:ext>
              </c:extLst>
            </c:dLbl>
            <c:numFmt formatCode="0.00%" sourceLinked="0"/>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GRAPH!$F$28:$F$35</c:f>
              <c:strCache>
                <c:ptCount val="8"/>
                <c:pt idx="0">
                  <c:v>SAL&amp;BEN</c:v>
                </c:pt>
                <c:pt idx="1">
                  <c:v>CONTR</c:v>
                </c:pt>
                <c:pt idx="2">
                  <c:v>TRAVEL</c:v>
                </c:pt>
                <c:pt idx="3">
                  <c:v>DEPR</c:v>
                </c:pt>
                <c:pt idx="4">
                  <c:v>RENT</c:v>
                </c:pt>
                <c:pt idx="5">
                  <c:v>SUPPLIES</c:v>
                </c:pt>
                <c:pt idx="6">
                  <c:v>EQUIP</c:v>
                </c:pt>
                <c:pt idx="7">
                  <c:v>OTHER</c:v>
                </c:pt>
              </c:strCache>
            </c:strRef>
          </c:cat>
          <c:val>
            <c:numRef>
              <c:f>GRAPH!$G$28:$G$35</c:f>
              <c:numCache>
                <c:formatCode>0.0%</c:formatCode>
                <c:ptCount val="8"/>
                <c:pt idx="0">
                  <c:v>0.68053911844388992</c:v>
                </c:pt>
                <c:pt idx="1">
                  <c:v>9.6066999197981263E-3</c:v>
                </c:pt>
                <c:pt idx="2">
                  <c:v>8.2173011710669937E-3</c:v>
                </c:pt>
                <c:pt idx="3">
                  <c:v>0.16394905235027382</c:v>
                </c:pt>
                <c:pt idx="4">
                  <c:v>3.8283890093608733E-2</c:v>
                </c:pt>
                <c:pt idx="5">
                  <c:v>2.4723358305992868E-3</c:v>
                </c:pt>
                <c:pt idx="6">
                  <c:v>3.6521338538075526E-3</c:v>
                </c:pt>
                <c:pt idx="7">
                  <c:v>9.3279468336955551E-2</c:v>
                </c:pt>
              </c:numCache>
            </c:numRef>
          </c:val>
          <c:extLst>
            <c:ext xmlns:c16="http://schemas.microsoft.com/office/drawing/2014/chart" uri="{C3380CC4-5D6E-409C-BE32-E72D297353CC}">
              <c16:uniqueId val="{00000008-9044-47EE-B337-1CE6266DFD4E}"/>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a:t>H-GAC
2018 UNRESTRICTED FUND USE ($7,327,335)</a:t>
            </a:r>
          </a:p>
        </c:rich>
      </c:tx>
      <c:layout>
        <c:manualLayout>
          <c:xMode val="edge"/>
          <c:yMode val="edge"/>
          <c:x val="0.2093969663337033"/>
          <c:y val="6.9603045133224573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681744693123128"/>
          <c:y val="0.45181967262248823"/>
          <c:w val="0.64705882352947008"/>
          <c:h val="0.37683523654159823"/>
        </c:manualLayout>
      </c:layout>
      <c:pie3DChart>
        <c:varyColors val="1"/>
        <c:ser>
          <c:idx val="0"/>
          <c:order val="0"/>
          <c:spPr>
            <a:solidFill>
              <a:srgbClr val="9999FF"/>
            </a:solidFill>
            <a:ln w="12700">
              <a:solidFill>
                <a:srgbClr val="000000"/>
              </a:solidFill>
              <a:prstDash val="solid"/>
            </a:ln>
          </c:spPr>
          <c:explosion val="1"/>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C84C-4A2A-9AAB-80E05E9952A1}"/>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C84C-4A2A-9AAB-80E05E9952A1}"/>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2-C84C-4A2A-9AAB-80E05E9952A1}"/>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3-C84C-4A2A-9AAB-80E05E9952A1}"/>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4-C84C-4A2A-9AAB-80E05E9952A1}"/>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5-C84C-4A2A-9AAB-80E05E9952A1}"/>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6-C84C-4A2A-9AAB-80E05E9952A1}"/>
              </c:ext>
            </c:extLst>
          </c:dPt>
          <c:dLbls>
            <c:dLbl>
              <c:idx val="0"/>
              <c:layout>
                <c:manualLayout>
                  <c:x val="0.17035888582120992"/>
                  <c:y val="-0.1072186522526712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4C-4A2A-9AAB-80E05E9952A1}"/>
                </c:ext>
              </c:extLst>
            </c:dLbl>
            <c:dLbl>
              <c:idx val="1"/>
              <c:layout>
                <c:manualLayout>
                  <c:x val="0.20025069840742704"/>
                  <c:y val="0.33352414889744619"/>
                </c:manualLayout>
              </c:layout>
              <c:numFmt formatCode="0.0%" sourceLinked="0"/>
              <c:spPr>
                <a:noFill/>
                <a:ln w="25400">
                  <a:noFill/>
                </a:ln>
              </c:spPr>
              <c:txPr>
                <a:bodyPr wrap="square" lIns="38100" tIns="19050" rIns="38100" bIns="19050" anchor="ctr">
                  <a:noAutofit/>
                </a:bodyPr>
                <a:lstStyle/>
                <a:p>
                  <a:pPr>
                    <a:defRPr sz="1050" b="1"/>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5.2933777284498697E-2"/>
                      <c:h val="6.4525547445255474E-2"/>
                    </c:manualLayout>
                  </c15:layout>
                </c:ext>
                <c:ext xmlns:c16="http://schemas.microsoft.com/office/drawing/2014/chart" uri="{C3380CC4-5D6E-409C-BE32-E72D297353CC}">
                  <c16:uniqueId val="{00000000-C84C-4A2A-9AAB-80E05E9952A1}"/>
                </c:ext>
              </c:extLst>
            </c:dLbl>
            <c:dLbl>
              <c:idx val="2"/>
              <c:layout>
                <c:manualLayout>
                  <c:x val="-5.9958459687544603E-2"/>
                  <c:y val="6.8638810034553188E-2"/>
                </c:manualLayout>
              </c:layout>
              <c:tx>
                <c:rich>
                  <a:bodyPr/>
                  <a:lstStyle/>
                  <a:p>
                    <a:r>
                      <a:rPr lang="en-US"/>
                      <a:t>DATASVC
</a:t>
                    </a:r>
                    <a:r>
                      <a:rPr lang="en-US" b="1"/>
                      <a:t>7.1</a:t>
                    </a:r>
                    <a:r>
                      <a:rPr lang="en-US"/>
                      <a:t>%</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84C-4A2A-9AAB-80E05E9952A1}"/>
                </c:ext>
              </c:extLst>
            </c:dLbl>
            <c:dLbl>
              <c:idx val="3"/>
              <c:layout>
                <c:manualLayout>
                  <c:x val="-0.16326181757801916"/>
                  <c:y val="7.144732455888262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84C-4A2A-9AAB-80E05E9952A1}"/>
                </c:ext>
              </c:extLst>
            </c:dLbl>
            <c:dLbl>
              <c:idx val="4"/>
              <c:layout>
                <c:manualLayout>
                  <c:x val="-7.4956318584483289E-2"/>
                  <c:y val="-0.1798431327470927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84C-4A2A-9AAB-80E05E9952A1}"/>
                </c:ext>
              </c:extLst>
            </c:dLbl>
            <c:dLbl>
              <c:idx val="5"/>
              <c:layout>
                <c:manualLayout>
                  <c:x val="9.6015398404845811E-2"/>
                  <c:y val="-0.112888563664045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84C-4A2A-9AAB-80E05E9952A1}"/>
                </c:ext>
              </c:extLst>
            </c:dLbl>
            <c:dLbl>
              <c:idx val="6"/>
              <c:layout>
                <c:manualLayout>
                  <c:x val="-0.11168949053399402"/>
                  <c:y val="-0.148736210893346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84C-4A2A-9AAB-80E05E9952A1}"/>
                </c:ext>
              </c:extLst>
            </c:dLbl>
            <c:dLbl>
              <c:idx val="7"/>
              <c:layout>
                <c:manualLayout>
                  <c:x val="0.13339322595774308"/>
                  <c:y val="-9.198169152183868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84C-4A2A-9AAB-80E05E9952A1}"/>
                </c:ext>
              </c:extLst>
            </c:dLbl>
            <c:dLbl>
              <c:idx val="8"/>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C84C-4A2A-9AAB-80E05E9952A1}"/>
                </c:ext>
              </c:extLst>
            </c:dLbl>
            <c:numFmt formatCode="0.0%" sourceLinked="0"/>
            <c:spPr>
              <a:noFill/>
              <a:ln w="25400">
                <a:noFill/>
              </a:ln>
            </c:spPr>
            <c:txPr>
              <a:bodyPr wrap="square" lIns="38100" tIns="19050" rIns="38100" bIns="19050" anchor="ctr">
                <a:spAutoFit/>
              </a:bodyPr>
              <a:lstStyle/>
              <a:p>
                <a:pPr>
                  <a:defRPr sz="1050" b="1"/>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GRAPH!$F$57:$F$63</c:f>
              <c:strCache>
                <c:ptCount val="7"/>
                <c:pt idx="0">
                  <c:v>AGING</c:v>
                </c:pt>
                <c:pt idx="1">
                  <c:v>C &amp; E</c:v>
                </c:pt>
                <c:pt idx="2">
                  <c:v>DATASVC</c:v>
                </c:pt>
                <c:pt idx="3">
                  <c:v>LOCAL</c:v>
                </c:pt>
                <c:pt idx="4">
                  <c:v>LDC</c:v>
                </c:pt>
                <c:pt idx="5">
                  <c:v>WORKSHOP</c:v>
                </c:pt>
                <c:pt idx="6">
                  <c:v>CAPITAL</c:v>
                </c:pt>
              </c:strCache>
            </c:strRef>
          </c:cat>
          <c:val>
            <c:numRef>
              <c:f>GRAPH!$G$57:$G$63</c:f>
              <c:numCache>
                <c:formatCode>0.0%</c:formatCode>
                <c:ptCount val="7"/>
                <c:pt idx="0">
                  <c:v>2.747943021243705E-2</c:v>
                </c:pt>
                <c:pt idx="1">
                  <c:v>7.3706520550480589E-2</c:v>
                </c:pt>
                <c:pt idx="2">
                  <c:v>0.74810519558223543</c:v>
                </c:pt>
                <c:pt idx="3">
                  <c:v>9.525973195206908E-3</c:v>
                </c:pt>
                <c:pt idx="4">
                  <c:v>0.12739205536829817</c:v>
                </c:pt>
                <c:pt idx="5">
                  <c:v>8.195339403612804E-3</c:v>
                </c:pt>
                <c:pt idx="6">
                  <c:v>5.5954856877289856E-3</c:v>
                </c:pt>
              </c:numCache>
            </c:numRef>
          </c:val>
          <c:extLst>
            <c:ext xmlns:c16="http://schemas.microsoft.com/office/drawing/2014/chart" uri="{C3380CC4-5D6E-409C-BE32-E72D297353CC}">
              <c16:uniqueId val="{00000009-C84C-4A2A-9AAB-80E05E9952A1}"/>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8" Type="http://schemas.openxmlformats.org/officeDocument/2006/relationships/printerSettings" Target="../printerSettings/printerSettings157.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2" Type="http://schemas.openxmlformats.org/officeDocument/2006/relationships/printerSettings" Target="../printerSettings/printerSettings151.bin"/><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5" Type="http://schemas.openxmlformats.org/officeDocument/2006/relationships/printerSettings" Target="../printerSettings/printerSettings154.bin"/><Relationship Id="rId4" Type="http://schemas.openxmlformats.org/officeDocument/2006/relationships/printerSettings" Target="../printerSettings/printerSettings153.bin"/><Relationship Id="rId9"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8" Type="http://schemas.openxmlformats.org/officeDocument/2006/relationships/printerSettings" Target="../printerSettings/printerSettings165.bin"/><Relationship Id="rId3" Type="http://schemas.openxmlformats.org/officeDocument/2006/relationships/printerSettings" Target="../printerSettings/printerSettings160.bin"/><Relationship Id="rId7" Type="http://schemas.openxmlformats.org/officeDocument/2006/relationships/printerSettings" Target="../printerSettings/printerSettings164.bin"/><Relationship Id="rId2" Type="http://schemas.openxmlformats.org/officeDocument/2006/relationships/printerSettings" Target="../printerSettings/printerSettings159.bin"/><Relationship Id="rId1" Type="http://schemas.openxmlformats.org/officeDocument/2006/relationships/printerSettings" Target="../printerSettings/printerSettings158.bin"/><Relationship Id="rId6" Type="http://schemas.openxmlformats.org/officeDocument/2006/relationships/printerSettings" Target="../printerSettings/printerSettings163.bin"/><Relationship Id="rId5" Type="http://schemas.openxmlformats.org/officeDocument/2006/relationships/printerSettings" Target="../printerSettings/printerSettings162.bin"/><Relationship Id="rId4" Type="http://schemas.openxmlformats.org/officeDocument/2006/relationships/printerSettings" Target="../printerSettings/printerSettings161.bin"/><Relationship Id="rId9"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8" Type="http://schemas.openxmlformats.org/officeDocument/2006/relationships/printerSettings" Target="../printerSettings/printerSettings173.bin"/><Relationship Id="rId3" Type="http://schemas.openxmlformats.org/officeDocument/2006/relationships/printerSettings" Target="../printerSettings/printerSettings168.bin"/><Relationship Id="rId7" Type="http://schemas.openxmlformats.org/officeDocument/2006/relationships/printerSettings" Target="../printerSettings/printerSettings172.bin"/><Relationship Id="rId2" Type="http://schemas.openxmlformats.org/officeDocument/2006/relationships/printerSettings" Target="../printerSettings/printerSettings167.bin"/><Relationship Id="rId1" Type="http://schemas.openxmlformats.org/officeDocument/2006/relationships/printerSettings" Target="../printerSettings/printerSettings166.bin"/><Relationship Id="rId6" Type="http://schemas.openxmlformats.org/officeDocument/2006/relationships/printerSettings" Target="../printerSettings/printerSettings171.bin"/><Relationship Id="rId5" Type="http://schemas.openxmlformats.org/officeDocument/2006/relationships/printerSettings" Target="../printerSettings/printerSettings170.bin"/><Relationship Id="rId4" Type="http://schemas.openxmlformats.org/officeDocument/2006/relationships/printerSettings" Target="../printerSettings/printerSettings169.bin"/><Relationship Id="rId9"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8" Type="http://schemas.openxmlformats.org/officeDocument/2006/relationships/printerSettings" Target="../printerSettings/printerSettings181.bin"/><Relationship Id="rId3" Type="http://schemas.openxmlformats.org/officeDocument/2006/relationships/printerSettings" Target="../printerSettings/printerSettings176.bin"/><Relationship Id="rId7" Type="http://schemas.openxmlformats.org/officeDocument/2006/relationships/printerSettings" Target="../printerSettings/printerSettings180.bin"/><Relationship Id="rId2" Type="http://schemas.openxmlformats.org/officeDocument/2006/relationships/printerSettings" Target="../printerSettings/printerSettings175.bin"/><Relationship Id="rId1" Type="http://schemas.openxmlformats.org/officeDocument/2006/relationships/printerSettings" Target="../printerSettings/printerSettings174.bin"/><Relationship Id="rId6" Type="http://schemas.openxmlformats.org/officeDocument/2006/relationships/printerSettings" Target="../printerSettings/printerSettings179.bin"/><Relationship Id="rId5" Type="http://schemas.openxmlformats.org/officeDocument/2006/relationships/printerSettings" Target="../printerSettings/printerSettings178.bin"/><Relationship Id="rId4" Type="http://schemas.openxmlformats.org/officeDocument/2006/relationships/printerSettings" Target="../printerSettings/printerSettings177.bin"/><Relationship Id="rId9"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8" Type="http://schemas.openxmlformats.org/officeDocument/2006/relationships/printerSettings" Target="../printerSettings/printerSettings189.bin"/><Relationship Id="rId3" Type="http://schemas.openxmlformats.org/officeDocument/2006/relationships/printerSettings" Target="../printerSettings/printerSettings184.bin"/><Relationship Id="rId7" Type="http://schemas.openxmlformats.org/officeDocument/2006/relationships/printerSettings" Target="../printerSettings/printerSettings188.bin"/><Relationship Id="rId2" Type="http://schemas.openxmlformats.org/officeDocument/2006/relationships/printerSettings" Target="../printerSettings/printerSettings183.bin"/><Relationship Id="rId1" Type="http://schemas.openxmlformats.org/officeDocument/2006/relationships/printerSettings" Target="../printerSettings/printerSettings182.bin"/><Relationship Id="rId6" Type="http://schemas.openxmlformats.org/officeDocument/2006/relationships/printerSettings" Target="../printerSettings/printerSettings187.bin"/><Relationship Id="rId5" Type="http://schemas.openxmlformats.org/officeDocument/2006/relationships/printerSettings" Target="../printerSettings/printerSettings186.bin"/><Relationship Id="rId4" Type="http://schemas.openxmlformats.org/officeDocument/2006/relationships/printerSettings" Target="../printerSettings/printerSettings185.bin"/><Relationship Id="rId9"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8" Type="http://schemas.openxmlformats.org/officeDocument/2006/relationships/printerSettings" Target="../printerSettings/printerSettings197.bin"/><Relationship Id="rId3" Type="http://schemas.openxmlformats.org/officeDocument/2006/relationships/printerSettings" Target="../printerSettings/printerSettings192.bin"/><Relationship Id="rId7" Type="http://schemas.openxmlformats.org/officeDocument/2006/relationships/printerSettings" Target="../printerSettings/printerSettings196.bin"/><Relationship Id="rId2" Type="http://schemas.openxmlformats.org/officeDocument/2006/relationships/printerSettings" Target="../printerSettings/printerSettings191.bin"/><Relationship Id="rId1" Type="http://schemas.openxmlformats.org/officeDocument/2006/relationships/printerSettings" Target="../printerSettings/printerSettings190.bin"/><Relationship Id="rId6" Type="http://schemas.openxmlformats.org/officeDocument/2006/relationships/printerSettings" Target="../printerSettings/printerSettings195.bin"/><Relationship Id="rId5" Type="http://schemas.openxmlformats.org/officeDocument/2006/relationships/printerSettings" Target="../printerSettings/printerSettings194.bin"/><Relationship Id="rId4" Type="http://schemas.openxmlformats.org/officeDocument/2006/relationships/printerSettings" Target="../printerSettings/printerSettings193.bin"/><Relationship Id="rId9"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sheetViews>
    <sheetView workbookViewId="0"/>
  </sheetViews>
  <customSheetViews>
    <customSheetView guid="{CB724201-FBEC-4626-9DD9-AEC98BB80DB0}" scale="64">
      <pageMargins left="0.75" right="0.75" top="1" bottom="1" header="0.5" footer="0.5"/>
      <pageSetup orientation="landscape" r:id="rId1"/>
      <headerFooter alignWithMargins="0"/>
    </customSheetView>
    <customSheetView guid="{20CF2976-B2A7-4F04-88DC-0AB25CA8A6C6}" scale="64">
      <pageMargins left="0.75" right="0.75" top="1" bottom="1" header="0.5" footer="0.5"/>
      <pageSetup orientation="landscape" r:id="rId2"/>
      <headerFooter alignWithMargins="0"/>
    </customSheetView>
    <customSheetView guid="{497CB486-623F-41B0-B370-EF2A82E78B1D}" scale="64">
      <pageMargins left="0.75" right="0.75" top="1" bottom="1" header="0.5" footer="0.5"/>
      <pageSetup orientation="landscape" r:id="rId3"/>
      <headerFooter alignWithMargins="0"/>
    </customSheetView>
    <customSheetView guid="{ED9CD846-0F6B-4BF7-A940-412E425E8FCE}" scale="64">
      <pageMargins left="0.75" right="0.75" top="1" bottom="1" header="0.5" footer="0.5"/>
      <pageSetup orientation="landscape" r:id="rId4"/>
      <headerFooter alignWithMargins="0"/>
    </customSheetView>
    <customSheetView guid="{921A7AC6-7D1A-435F-A825-B8B8C1A90F20}" scale="64">
      <pageMargins left="0.75" right="0.75" top="1" bottom="1" header="0.5" footer="0.5"/>
      <pageSetup orientation="landscape" r:id="rId5"/>
      <headerFooter alignWithMargins="0"/>
    </customSheetView>
    <customSheetView guid="{1D9F4367-0C2F-46F1-9E55-939D20D76F5B}" scale="64">
      <pageMargins left="0.75" right="0.75" top="1" bottom="1" header="0.5" footer="0.5"/>
      <pageSetup orientation="landscape" r:id="rId6"/>
      <headerFooter alignWithMargins="0"/>
    </customSheetView>
    <customSheetView guid="{AADB8EA3-75F0-4468-B5D5-C7110D6EC38B}" scale="64">
      <pageMargins left="0.75" right="0.75" top="1" bottom="1" header="0.5" footer="0.5"/>
      <pageSetup orientation="landscape" r:id="rId7"/>
      <headerFooter alignWithMargins="0"/>
    </customSheetView>
    <customSheetView guid="{8970DFA1-A026-4639-BD60-39EC20285CCC}" scale="64"/>
  </customSheetViews>
  <pageMargins left="0.75" right="0.75" top="0.75" bottom="0.5" header="0.5" footer="0.5"/>
  <pageSetup orientation="landscape" r:id="rId8"/>
  <headerFooter alignWithMargins="0"/>
  <drawing r:id="rId9"/>
</chartsheet>
</file>

<file path=xl/chartsheets/sheet2.xml><?xml version="1.0" encoding="utf-8"?>
<chartsheet xmlns="http://schemas.openxmlformats.org/spreadsheetml/2006/main" xmlns:r="http://schemas.openxmlformats.org/officeDocument/2006/relationships">
  <sheetPr/>
  <sheetViews>
    <sheetView workbookViewId="0"/>
  </sheetViews>
  <customSheetViews>
    <customSheetView guid="{CB724201-FBEC-4626-9DD9-AEC98BB80DB0}" scale="64">
      <pageMargins left="0.75" right="0.75" top="1" bottom="1" header="0.5" footer="0.5"/>
      <pageSetup orientation="landscape" r:id="rId1"/>
      <headerFooter alignWithMargins="0"/>
    </customSheetView>
    <customSheetView guid="{20CF2976-B2A7-4F04-88DC-0AB25CA8A6C6}" scale="64">
      <pageMargins left="0.75" right="0.75" top="1" bottom="1" header="0.5" footer="0.5"/>
      <pageSetup orientation="landscape" r:id="rId2"/>
      <headerFooter alignWithMargins="0"/>
    </customSheetView>
    <customSheetView guid="{497CB486-623F-41B0-B370-EF2A82E78B1D}" scale="64">
      <pageMargins left="0.75" right="0.75" top="1" bottom="1" header="0.5" footer="0.5"/>
      <pageSetup orientation="landscape" r:id="rId3"/>
      <headerFooter alignWithMargins="0"/>
    </customSheetView>
    <customSheetView guid="{ED9CD846-0F6B-4BF7-A940-412E425E8FCE}" scale="64">
      <pageMargins left="0.75" right="0.75" top="1" bottom="1" header="0.5" footer="0.5"/>
      <pageSetup orientation="landscape" r:id="rId4"/>
      <headerFooter alignWithMargins="0"/>
    </customSheetView>
    <customSheetView guid="{921A7AC6-7D1A-435F-A825-B8B8C1A90F20}" scale="64">
      <pageMargins left="0.75" right="0.75" top="1" bottom="1" header="0.5" footer="0.5"/>
      <pageSetup orientation="landscape" r:id="rId5"/>
      <headerFooter alignWithMargins="0"/>
    </customSheetView>
    <customSheetView guid="{1D9F4367-0C2F-46F1-9E55-939D20D76F5B}" scale="64">
      <pageMargins left="0.75" right="0.75" top="1" bottom="1" header="0.5" footer="0.5"/>
      <pageSetup orientation="landscape" r:id="rId6"/>
      <headerFooter alignWithMargins="0"/>
    </customSheetView>
    <customSheetView guid="{AADB8EA3-75F0-4468-B5D5-C7110D6EC38B}" scale="64">
      <pageMargins left="0.75" right="0.75" top="1" bottom="1" header="0.5" footer="0.5"/>
      <pageSetup orientation="landscape" r:id="rId7"/>
      <headerFooter alignWithMargins="0"/>
    </customSheetView>
    <customSheetView guid="{8970DFA1-A026-4639-BD60-39EC20285CCC}" scale="64"/>
  </customSheetViews>
  <pageMargins left="0.75" right="0.75" top="0.75" bottom="0.5" header="0.5" footer="0.5"/>
  <pageSetup orientation="landscape" r:id="rId8"/>
  <headerFooter alignWithMargins="0"/>
  <drawing r:id="rId9"/>
</chartsheet>
</file>

<file path=xl/chartsheets/sheet3.xml><?xml version="1.0" encoding="utf-8"?>
<chartsheet xmlns="http://schemas.openxmlformats.org/spreadsheetml/2006/main" xmlns:r="http://schemas.openxmlformats.org/officeDocument/2006/relationships">
  <sheetPr/>
  <sheetViews>
    <sheetView workbookViewId="0"/>
  </sheetViews>
  <customSheetViews>
    <customSheetView guid="{CB724201-FBEC-4626-9DD9-AEC98BB80DB0}" scale="64">
      <pageMargins left="0.75" right="0.75" top="1" bottom="1" header="0.5" footer="0.5"/>
      <pageSetup orientation="landscape" r:id="rId1"/>
      <headerFooter alignWithMargins="0"/>
    </customSheetView>
    <customSheetView guid="{20CF2976-B2A7-4F04-88DC-0AB25CA8A6C6}" scale="64">
      <pageMargins left="0.75" right="0.75" top="1" bottom="1" header="0.5" footer="0.5"/>
      <pageSetup orientation="landscape" r:id="rId2"/>
      <headerFooter alignWithMargins="0"/>
    </customSheetView>
    <customSheetView guid="{497CB486-623F-41B0-B370-EF2A82E78B1D}" scale="64">
      <pageMargins left="0.75" right="0.75" top="1" bottom="1" header="0.5" footer="0.5"/>
      <pageSetup orientation="landscape" r:id="rId3"/>
      <headerFooter alignWithMargins="0"/>
    </customSheetView>
    <customSheetView guid="{ED9CD846-0F6B-4BF7-A940-412E425E8FCE}" scale="64">
      <pageMargins left="0.75" right="0.75" top="1" bottom="1" header="0.5" footer="0.5"/>
      <pageSetup orientation="landscape" r:id="rId4"/>
      <headerFooter alignWithMargins="0"/>
    </customSheetView>
    <customSheetView guid="{921A7AC6-7D1A-435F-A825-B8B8C1A90F20}" scale="64">
      <pageMargins left="0.75" right="0.75" top="1" bottom="1" header="0.5" footer="0.5"/>
      <pageSetup orientation="landscape" r:id="rId5"/>
      <headerFooter alignWithMargins="0"/>
    </customSheetView>
    <customSheetView guid="{1D9F4367-0C2F-46F1-9E55-939D20D76F5B}" scale="64">
      <pageMargins left="0.75" right="0.75" top="1" bottom="1" header="0.5" footer="0.5"/>
      <pageSetup orientation="landscape" r:id="rId6"/>
      <headerFooter alignWithMargins="0"/>
    </customSheetView>
    <customSheetView guid="{AADB8EA3-75F0-4468-B5D5-C7110D6EC38B}" scale="64">
      <pageMargins left="0.75" right="0.75" top="1" bottom="1" header="0.5" footer="0.5"/>
      <pageSetup orientation="landscape" r:id="rId7"/>
      <headerFooter alignWithMargins="0"/>
    </customSheetView>
    <customSheetView guid="{8970DFA1-A026-4639-BD60-39EC20285CCC}" scale="64"/>
  </customSheetViews>
  <pageMargins left="0.75" right="0.75" top="0.75" bottom="0.5" header="0.5" footer="0.5"/>
  <pageSetup orientation="landscape" r:id="rId8"/>
  <headerFooter alignWithMargins="0"/>
  <drawing r:id="rId9"/>
</chartsheet>
</file>

<file path=xl/chartsheets/sheet4.xml><?xml version="1.0" encoding="utf-8"?>
<chartsheet xmlns="http://schemas.openxmlformats.org/spreadsheetml/2006/main" xmlns:r="http://schemas.openxmlformats.org/officeDocument/2006/relationships">
  <sheetPr/>
  <sheetViews>
    <sheetView workbookViewId="0"/>
  </sheetViews>
  <customSheetViews>
    <customSheetView guid="{CB724201-FBEC-4626-9DD9-AEC98BB80DB0}" scale="64">
      <pageMargins left="0.75" right="0.75" top="1" bottom="1" header="0.5" footer="0.5"/>
      <pageSetup orientation="landscape" r:id="rId1"/>
      <headerFooter alignWithMargins="0"/>
    </customSheetView>
    <customSheetView guid="{20CF2976-B2A7-4F04-88DC-0AB25CA8A6C6}" scale="64">
      <pageMargins left="0.75" right="0.75" top="1" bottom="1" header="0.5" footer="0.5"/>
      <pageSetup orientation="landscape" r:id="rId2"/>
      <headerFooter alignWithMargins="0"/>
    </customSheetView>
    <customSheetView guid="{497CB486-623F-41B0-B370-EF2A82E78B1D}" scale="64">
      <pageMargins left="0.75" right="0.75" top="1" bottom="1" header="0.5" footer="0.5"/>
      <pageSetup orientation="landscape" r:id="rId3"/>
      <headerFooter alignWithMargins="0"/>
    </customSheetView>
    <customSheetView guid="{ED9CD846-0F6B-4BF7-A940-412E425E8FCE}" scale="64">
      <pageMargins left="0.75" right="0.75" top="1" bottom="1" header="0.5" footer="0.5"/>
      <pageSetup orientation="landscape" r:id="rId4"/>
      <headerFooter alignWithMargins="0"/>
    </customSheetView>
    <customSheetView guid="{921A7AC6-7D1A-435F-A825-B8B8C1A90F20}" scale="64">
      <pageMargins left="0.75" right="0.75" top="1" bottom="1" header="0.5" footer="0.5"/>
      <pageSetup orientation="landscape" r:id="rId5"/>
      <headerFooter alignWithMargins="0"/>
    </customSheetView>
    <customSheetView guid="{1D9F4367-0C2F-46F1-9E55-939D20D76F5B}" scale="64">
      <pageMargins left="0.75" right="0.75" top="1" bottom="1" header="0.5" footer="0.5"/>
      <pageSetup orientation="landscape" r:id="rId6"/>
      <headerFooter alignWithMargins="0"/>
    </customSheetView>
    <customSheetView guid="{AADB8EA3-75F0-4468-B5D5-C7110D6EC38B}" scale="64">
      <pageMargins left="0.75" right="0.75" top="1" bottom="1" header="0.5" footer="0.5"/>
      <pageSetup orientation="landscape" r:id="rId7"/>
      <headerFooter alignWithMargins="0"/>
    </customSheetView>
    <customSheetView guid="{8970DFA1-A026-4639-BD60-39EC20285CCC}" scale="64"/>
  </customSheetViews>
  <pageMargins left="0.75" right="0.75" top="0.75" bottom="0.5" header="0.5" footer="0.5"/>
  <pageSetup orientation="landscape" r:id="rId8"/>
  <headerFooter alignWithMargins="0"/>
  <drawing r:id="rId9"/>
</chartsheet>
</file>

<file path=xl/chartsheets/sheet5.xml><?xml version="1.0" encoding="utf-8"?>
<chartsheet xmlns="http://schemas.openxmlformats.org/spreadsheetml/2006/main" xmlns:r="http://schemas.openxmlformats.org/officeDocument/2006/relationships">
  <sheetPr/>
  <sheetViews>
    <sheetView workbookViewId="0"/>
  </sheetViews>
  <customSheetViews>
    <customSheetView guid="{CB724201-FBEC-4626-9DD9-AEC98BB80DB0}" scale="64">
      <pageMargins left="0.75" right="0.75" top="1" bottom="1" header="0.5" footer="0.5"/>
      <pageSetup orientation="landscape" r:id="rId1"/>
      <headerFooter alignWithMargins="0"/>
    </customSheetView>
    <customSheetView guid="{20CF2976-B2A7-4F04-88DC-0AB25CA8A6C6}" scale="64">
      <pageMargins left="0.75" right="0.75" top="1" bottom="1" header="0.5" footer="0.5"/>
      <pageSetup orientation="landscape" r:id="rId2"/>
      <headerFooter alignWithMargins="0"/>
    </customSheetView>
    <customSheetView guid="{497CB486-623F-41B0-B370-EF2A82E78B1D}" scale="64">
      <pageMargins left="0.75" right="0.75" top="1" bottom="1" header="0.5" footer="0.5"/>
      <pageSetup orientation="landscape" r:id="rId3"/>
      <headerFooter alignWithMargins="0"/>
    </customSheetView>
    <customSheetView guid="{ED9CD846-0F6B-4BF7-A940-412E425E8FCE}" scale="64">
      <pageMargins left="0.75" right="0.75" top="1" bottom="1" header="0.5" footer="0.5"/>
      <pageSetup orientation="landscape" r:id="rId4"/>
      <headerFooter alignWithMargins="0"/>
    </customSheetView>
    <customSheetView guid="{921A7AC6-7D1A-435F-A825-B8B8C1A90F20}" scale="64">
      <pageMargins left="0.75" right="0.75" top="1" bottom="1" header="0.5" footer="0.5"/>
      <pageSetup orientation="landscape" r:id="rId5"/>
      <headerFooter alignWithMargins="0"/>
    </customSheetView>
    <customSheetView guid="{1D9F4367-0C2F-46F1-9E55-939D20D76F5B}" scale="64">
      <pageMargins left="0.75" right="0.75" top="1" bottom="1" header="0.5" footer="0.5"/>
      <pageSetup orientation="landscape" r:id="rId6"/>
      <headerFooter alignWithMargins="0"/>
    </customSheetView>
    <customSheetView guid="{AADB8EA3-75F0-4468-B5D5-C7110D6EC38B}" scale="64">
      <pageMargins left="0.75" right="0.75" top="1" bottom="1" header="0.5" footer="0.5"/>
      <pageSetup orientation="landscape" r:id="rId7"/>
      <headerFooter alignWithMargins="0"/>
    </customSheetView>
    <customSheetView guid="{8970DFA1-A026-4639-BD60-39EC20285CCC}" scale="64"/>
  </customSheetViews>
  <pageMargins left="0.75" right="0.75" top="0.75" bottom="0.5" header="0.5" footer="0.5"/>
  <pageSetup orientation="landscape" r:id="rId8"/>
  <headerFooter alignWithMargins="0"/>
  <drawing r:id="rId9"/>
</chartsheet>
</file>

<file path=xl/chartsheets/sheet6.xml><?xml version="1.0" encoding="utf-8"?>
<chartsheet xmlns="http://schemas.openxmlformats.org/spreadsheetml/2006/main" xmlns:r="http://schemas.openxmlformats.org/officeDocument/2006/relationships">
  <sheetPr/>
  <sheetViews>
    <sheetView workbookViewId="0"/>
  </sheetViews>
  <customSheetViews>
    <customSheetView guid="{CB724201-FBEC-4626-9DD9-AEC98BB80DB0}" scale="64">
      <pageMargins left="0.75" right="0.75" top="1" bottom="1" header="0.5" footer="0.5"/>
      <pageSetup orientation="landscape" r:id="rId1"/>
      <headerFooter alignWithMargins="0"/>
    </customSheetView>
    <customSheetView guid="{20CF2976-B2A7-4F04-88DC-0AB25CA8A6C6}" scale="64">
      <pageMargins left="0.75" right="0.75" top="1" bottom="1" header="0.5" footer="0.5"/>
      <pageSetup orientation="landscape" r:id="rId2"/>
      <headerFooter alignWithMargins="0"/>
    </customSheetView>
    <customSheetView guid="{497CB486-623F-41B0-B370-EF2A82E78B1D}" scale="64">
      <pageMargins left="0.75" right="0.75" top="1" bottom="1" header="0.5" footer="0.5"/>
      <pageSetup orientation="landscape" r:id="rId3"/>
      <headerFooter alignWithMargins="0"/>
    </customSheetView>
    <customSheetView guid="{ED9CD846-0F6B-4BF7-A940-412E425E8FCE}" scale="64">
      <pageMargins left="0.75" right="0.75" top="1" bottom="1" header="0.5" footer="0.5"/>
      <pageSetup orientation="landscape" r:id="rId4"/>
      <headerFooter alignWithMargins="0"/>
    </customSheetView>
    <customSheetView guid="{921A7AC6-7D1A-435F-A825-B8B8C1A90F20}" scale="64">
      <pageMargins left="0.75" right="0.75" top="1" bottom="1" header="0.5" footer="0.5"/>
      <pageSetup orientation="landscape" r:id="rId5"/>
      <headerFooter alignWithMargins="0"/>
    </customSheetView>
    <customSheetView guid="{1D9F4367-0C2F-46F1-9E55-939D20D76F5B}" scale="64">
      <pageMargins left="0.75" right="0.75" top="1" bottom="1" header="0.5" footer="0.5"/>
      <pageSetup orientation="landscape" r:id="rId6"/>
      <headerFooter alignWithMargins="0"/>
    </customSheetView>
    <customSheetView guid="{AADB8EA3-75F0-4468-B5D5-C7110D6EC38B}" scale="64">
      <pageMargins left="0.75" right="0.75" top="1" bottom="1" header="0.5" footer="0.5"/>
      <pageSetup orientation="landscape" r:id="rId7"/>
      <headerFooter alignWithMargins="0"/>
    </customSheetView>
    <customSheetView guid="{8970DFA1-A026-4639-BD60-39EC20285CCC}" scale="64"/>
  </customSheetViews>
  <pageMargins left="0.75" right="0.75" top="0.75" bottom="0.5" header="0.5" footer="0.5"/>
  <pageSetup orientation="landscape" r:id="rId8"/>
  <headerFooter alignWithMargins="0"/>
  <drawing r:id="rId9"/>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582025" cy="6524625"/>
    <xdr:graphicFrame macro="">
      <xdr:nvGraphicFramePr>
        <xdr:cNvPr id="2" name="Chart 1">
          <a:extLst>
            <a:ext uri="{FF2B5EF4-FFF2-40B4-BE49-F238E27FC236}">
              <a16:creationId xmlns:a16="http://schemas.microsoft.com/office/drawing/2014/main" id="{00000000-0008-0000-1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582025" cy="6524625"/>
    <xdr:graphicFrame macro="">
      <xdr:nvGraphicFramePr>
        <xdr:cNvPr id="2" name="Chart 1">
          <a:extLst>
            <a:ext uri="{FF2B5EF4-FFF2-40B4-BE49-F238E27FC236}">
              <a16:creationId xmlns:a16="http://schemas.microsoft.com/office/drawing/2014/main" id="{00000000-0008-0000-1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582025" cy="6524625"/>
    <xdr:graphicFrame macro="">
      <xdr:nvGraphicFramePr>
        <xdr:cNvPr id="2" name="Chart 1">
          <a:extLst>
            <a:ext uri="{FF2B5EF4-FFF2-40B4-BE49-F238E27FC236}">
              <a16:creationId xmlns:a16="http://schemas.microsoft.com/office/drawing/2014/main" id="{00000000-0008-0000-1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582025" cy="6524625"/>
    <xdr:graphicFrame macro="">
      <xdr:nvGraphicFramePr>
        <xdr:cNvPr id="2" name="Chart 1">
          <a:extLst>
            <a:ext uri="{FF2B5EF4-FFF2-40B4-BE49-F238E27FC236}">
              <a16:creationId xmlns:a16="http://schemas.microsoft.com/office/drawing/2014/main" id="{00000000-0008-0000-1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582025" cy="6524625"/>
    <xdr:graphicFrame macro="">
      <xdr:nvGraphicFramePr>
        <xdr:cNvPr id="2" name="Chart 1">
          <a:extLst>
            <a:ext uri="{FF2B5EF4-FFF2-40B4-BE49-F238E27FC236}">
              <a16:creationId xmlns:a16="http://schemas.microsoft.com/office/drawing/2014/main" id="{00000000-0008-0000-1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582025" cy="6524625"/>
    <xdr:graphicFrame macro="">
      <xdr:nvGraphicFramePr>
        <xdr:cNvPr id="2" name="Chart 1">
          <a:extLst>
            <a:ext uri="{FF2B5EF4-FFF2-40B4-BE49-F238E27FC236}">
              <a16:creationId xmlns:a16="http://schemas.microsoft.com/office/drawing/2014/main" id="{00000000-0008-0000-1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udget/Community%20Environment/2017/C&amp;E%20Budget%20201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Budget/Indirect,%20Local,%20Prog%20opr/2018/Indirect%20Budget%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udget/Community%20Environment/2018/C&amp;E%20Budget%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udget/Data%20Services/2018/Data%20Service%20Budget%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udget/Data%20Services/Revised%202016/Data%20Service%20Budget%202016%20Revis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udget/Human%20services/2018/Human%20Services%20Budget%20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udget/Public%20Services/2018/Public%20Services%20Budget%20%202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udget/Transportation/2018/Transportation%20Budget%20201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Budget/Indirect,%20Local,%20Prog%20opr/Revised%202016/Program%20Operation%20Budget%202016%20revise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Budget/Indirect,%20Local,%20Prog%20opr/2018/Intergovern%20Relationship%20Budget%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Budget Detail"/>
      <sheetName val="CAPITAL"/>
      <sheetName val="EXPENDABLE EQUIP"/>
      <sheetName val="OTHERS"/>
      <sheetName val="TRNG"/>
      <sheetName val="TRAVEL"/>
      <sheetName val="PASS-THRU"/>
      <sheetName val="CONSULTANT"/>
    </sheetNames>
    <sheetDataSet>
      <sheetData sheetId="0">
        <row r="7">
          <cell r="D7" t="str">
            <v>SOLID WASTE</v>
          </cell>
          <cell r="E7" t="str">
            <v>REGIONAL WATER QUALITY</v>
          </cell>
          <cell r="F7" t="str">
            <v>ECONOMIC DEVELOPMENT</v>
          </cell>
          <cell r="G7" t="str">
            <v>H-GALDC</v>
          </cell>
          <cell r="H7" t="str">
            <v>COMMUNITY DEVELOPMENT</v>
          </cell>
          <cell r="I7" t="str">
            <v>LAND USE</v>
          </cell>
          <cell r="J7" t="str">
            <v>FORECAST</v>
          </cell>
          <cell r="K7" t="str">
            <v>PED/BIKE</v>
          </cell>
          <cell r="L7" t="str">
            <v>WATERSHED AND BAYOU PROJECTS</v>
          </cell>
          <cell r="M7" t="str">
            <v>LOCAL - EXPENSE</v>
          </cell>
          <cell r="N7" t="str">
            <v>IKE - HOUSING</v>
          </cell>
          <cell r="O7" t="str">
            <v>PLANSOURCE</v>
          </cell>
        </row>
        <row r="8">
          <cell r="A8" t="str">
            <v>EXPENDITURES</v>
          </cell>
        </row>
        <row r="10">
          <cell r="A10" t="str">
            <v>SALARIES</v>
          </cell>
        </row>
        <row r="11">
          <cell r="A11" t="str">
            <v>BENEFIT</v>
          </cell>
        </row>
        <row r="12">
          <cell r="A12" t="str">
            <v xml:space="preserve">     TOTAL PERSONNEL</v>
          </cell>
        </row>
        <row r="13">
          <cell r="A13" t="str">
            <v>INDIRECT</v>
          </cell>
        </row>
        <row r="14">
          <cell r="A14" t="str">
            <v>CONSULTANT&amp; CONTR</v>
          </cell>
        </row>
        <row r="15">
          <cell r="A15" t="str">
            <v>PASS-THRU</v>
          </cell>
        </row>
        <row r="16">
          <cell r="A16" t="str">
            <v>TRAVEL</v>
          </cell>
        </row>
        <row r="17">
          <cell r="A17" t="str">
            <v>RENT</v>
          </cell>
        </row>
        <row r="18">
          <cell r="A18" t="str">
            <v>EXPENDABLE EQUIPMENT</v>
          </cell>
        </row>
        <row r="19">
          <cell r="A19" t="str">
            <v>CAPITAL EQUIPMENT</v>
          </cell>
        </row>
        <row r="20">
          <cell r="A20" t="str">
            <v>OTHERS</v>
          </cell>
        </row>
        <row r="22">
          <cell r="A22" t="str">
            <v>SUB-TOTAL</v>
          </cell>
        </row>
        <row r="23">
          <cell r="A23" t="str">
            <v>GIS SUPPORT &amp; PROC</v>
          </cell>
        </row>
        <row r="24">
          <cell r="A24" t="str">
            <v>NETWORK ADM</v>
          </cell>
        </row>
        <row r="25">
          <cell r="A25" t="str">
            <v>PERSONNEL</v>
          </cell>
        </row>
        <row r="26">
          <cell r="A26" t="str">
            <v>PURCHASING</v>
          </cell>
        </row>
        <row r="27">
          <cell r="A27" t="str">
            <v>PRINTSHOP</v>
          </cell>
        </row>
        <row r="28">
          <cell r="A28" t="str">
            <v>Facility</v>
          </cell>
        </row>
        <row r="30">
          <cell r="A30" t="str">
            <v>GRAND TOTAL</v>
          </cell>
        </row>
        <row r="32">
          <cell r="A32" t="str">
            <v>REVENUES:</v>
          </cell>
        </row>
        <row r="33">
          <cell r="A33" t="str">
            <v>FEDERAL</v>
          </cell>
        </row>
        <row r="34">
          <cell r="A34" t="str">
            <v>HHS</v>
          </cell>
        </row>
        <row r="35">
          <cell r="A35" t="str">
            <v>EPA</v>
          </cell>
        </row>
        <row r="36">
          <cell r="A36" t="str">
            <v>USDA</v>
          </cell>
        </row>
        <row r="37">
          <cell r="A37" t="str">
            <v xml:space="preserve">NARC </v>
          </cell>
        </row>
        <row r="38">
          <cell r="A38" t="str">
            <v>STATE:</v>
          </cell>
        </row>
        <row r="39">
          <cell r="A39" t="str">
            <v>TDOA</v>
          </cell>
        </row>
        <row r="40">
          <cell r="A40" t="str">
            <v>TWC</v>
          </cell>
        </row>
        <row r="41">
          <cell r="A41" t="str">
            <v>TXDOT</v>
          </cell>
        </row>
        <row r="42">
          <cell r="A42" t="str">
            <v>TCEQ</v>
          </cell>
        </row>
        <row r="43">
          <cell r="A43" t="str">
            <v>TCJD</v>
          </cell>
        </row>
        <row r="44">
          <cell r="A44" t="str">
            <v>GLO</v>
          </cell>
        </row>
        <row r="45">
          <cell r="A45" t="str">
            <v>TFS</v>
          </cell>
        </row>
        <row r="46">
          <cell r="A46" t="str">
            <v>TAAE</v>
          </cell>
        </row>
        <row r="47">
          <cell r="A47" t="str">
            <v>TDA</v>
          </cell>
        </row>
        <row r="48">
          <cell r="A48" t="str">
            <v>TSSWCB</v>
          </cell>
        </row>
        <row r="49">
          <cell r="A49" t="str">
            <v>CSEC SERVICE FEE</v>
          </cell>
        </row>
        <row r="50">
          <cell r="A50" t="str">
            <v>DEM</v>
          </cell>
        </row>
        <row r="51">
          <cell r="A51" t="str">
            <v>USEFC</v>
          </cell>
        </row>
        <row r="52">
          <cell r="A52" t="str">
            <v>STATE PLNG</v>
          </cell>
        </row>
        <row r="53">
          <cell r="A53" t="str">
            <v>EPA</v>
          </cell>
        </row>
        <row r="54">
          <cell r="A54" t="str">
            <v>METRO</v>
          </cell>
        </row>
        <row r="55">
          <cell r="A55" t="str">
            <v>HCA</v>
          </cell>
        </row>
        <row r="56">
          <cell r="A56" t="str">
            <v>COST REIMBURSEMENT</v>
          </cell>
        </row>
        <row r="57">
          <cell r="A57" t="str">
            <v>EDA</v>
          </cell>
        </row>
        <row r="58">
          <cell r="A58" t="str">
            <v>LDC</v>
          </cell>
        </row>
        <row r="59">
          <cell r="A59" t="str">
            <v>INTEREST INCOME</v>
          </cell>
        </row>
        <row r="60">
          <cell r="A60" t="str">
            <v>WORKSHOP</v>
          </cell>
        </row>
        <row r="61">
          <cell r="A61" t="str">
            <v>PRODUCTS SALES</v>
          </cell>
        </row>
        <row r="62">
          <cell r="A62" t="str">
            <v>MEMBERSHIP DUES</v>
          </cell>
        </row>
        <row r="63">
          <cell r="A63" t="str">
            <v>SUBCONTRACTOR:</v>
          </cell>
        </row>
        <row r="64">
          <cell r="A64" t="str">
            <v>IN-KIND/PROGRAM INC</v>
          </cell>
        </row>
        <row r="65">
          <cell r="A65" t="str">
            <v>ENTERPRISE:</v>
          </cell>
        </row>
        <row r="66">
          <cell r="A66" t="str">
            <v>FEE</v>
          </cell>
        </row>
        <row r="67">
          <cell r="A67" t="str">
            <v>HGAC ENERGY</v>
          </cell>
        </row>
        <row r="68">
          <cell r="A68" t="str">
            <v>PASS THRU</v>
          </cell>
        </row>
        <row r="69">
          <cell r="A69" t="str">
            <v>FUND BALANCE</v>
          </cell>
        </row>
        <row r="70">
          <cell r="A70" t="str">
            <v>REQUIRED HGAC DOLLARS</v>
          </cell>
        </row>
        <row r="71">
          <cell r="A71"/>
        </row>
        <row r="72">
          <cell r="A72" t="str">
            <v>TOTAL</v>
          </cell>
        </row>
      </sheetData>
      <sheetData sheetId="1"/>
      <sheetData sheetId="2"/>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CAPITAL"/>
      <sheetName val="EXPENDABLE EQUIP"/>
      <sheetName val="OTHERS"/>
      <sheetName val="TRNG"/>
      <sheetName val="TRAVEL"/>
      <sheetName val="PASS-THRU"/>
      <sheetName val="CONSULTANT"/>
    </sheetNames>
    <sheetDataSet>
      <sheetData sheetId="0">
        <row r="10">
          <cell r="D10">
            <v>405696.55377220205</v>
          </cell>
          <cell r="E10">
            <v>510923.36597076734</v>
          </cell>
          <cell r="F10">
            <v>140902.59860149273</v>
          </cell>
          <cell r="G10">
            <v>98854.715906594996</v>
          </cell>
          <cell r="H10">
            <v>127393.83614499299</v>
          </cell>
          <cell r="I10">
            <v>124649.91102090779</v>
          </cell>
          <cell r="J10">
            <v>279666.73435748846</v>
          </cell>
          <cell r="K10">
            <v>70791.631361827211</v>
          </cell>
        </row>
        <row r="11">
          <cell r="D11">
            <v>195748.58719508749</v>
          </cell>
          <cell r="E11">
            <v>246520.52408089524</v>
          </cell>
          <cell r="F11">
            <v>67985.503825220236</v>
          </cell>
          <cell r="G11">
            <v>47697.400424932086</v>
          </cell>
          <cell r="H11">
            <v>61467.525939959116</v>
          </cell>
          <cell r="I11">
            <v>60143.58206758801</v>
          </cell>
          <cell r="J11">
            <v>134939.19932748817</v>
          </cell>
          <cell r="K11">
            <v>34156.96213208163</v>
          </cell>
        </row>
        <row r="12">
          <cell r="D12">
            <v>601445.14096728957</v>
          </cell>
          <cell r="E12">
            <v>757443.89005166257</v>
          </cell>
          <cell r="F12">
            <v>208888.10242671298</v>
          </cell>
          <cell r="G12">
            <v>146552.11633152707</v>
          </cell>
          <cell r="H12">
            <v>188861.36208495212</v>
          </cell>
          <cell r="I12">
            <v>184793.4930884958</v>
          </cell>
          <cell r="J12">
            <v>414605.93368497666</v>
          </cell>
          <cell r="K12">
            <v>104948.59349390885</v>
          </cell>
        </row>
        <row r="13">
          <cell r="D13"/>
          <cell r="E13"/>
          <cell r="F13"/>
          <cell r="G13"/>
          <cell r="H13">
            <v>21265.789370765611</v>
          </cell>
          <cell r="I13">
            <v>20807.747321764629</v>
          </cell>
          <cell r="J13">
            <v>46684.628132928374</v>
          </cell>
          <cell r="K13">
            <v>11817.211627414137</v>
          </cell>
        </row>
        <row r="14">
          <cell r="D14">
            <v>2000</v>
          </cell>
          <cell r="E14">
            <v>7700</v>
          </cell>
          <cell r="F14">
            <v>14500</v>
          </cell>
          <cell r="G14">
            <v>0</v>
          </cell>
          <cell r="H14" t="str">
            <v/>
          </cell>
          <cell r="I14">
            <v>5000</v>
          </cell>
          <cell r="J14">
            <v>28000</v>
          </cell>
          <cell r="K14">
            <v>37000</v>
          </cell>
        </row>
        <row r="15">
          <cell r="D15">
            <v>0</v>
          </cell>
          <cell r="E15">
            <v>0</v>
          </cell>
          <cell r="F15">
            <v>0</v>
          </cell>
          <cell r="G15">
            <v>0</v>
          </cell>
          <cell r="H15">
            <v>0</v>
          </cell>
          <cell r="I15">
            <v>0</v>
          </cell>
          <cell r="J15">
            <v>0</v>
          </cell>
          <cell r="K15">
            <v>0</v>
          </cell>
        </row>
        <row r="16">
          <cell r="D16">
            <v>7000</v>
          </cell>
          <cell r="E16">
            <v>9000</v>
          </cell>
          <cell r="F16">
            <v>3500</v>
          </cell>
          <cell r="G16">
            <v>1200</v>
          </cell>
          <cell r="H16">
            <v>1200</v>
          </cell>
          <cell r="I16">
            <v>0</v>
          </cell>
          <cell r="J16">
            <v>2500</v>
          </cell>
          <cell r="K16">
            <v>0</v>
          </cell>
        </row>
        <row r="17">
          <cell r="D17">
            <v>25546.904413831697</v>
          </cell>
          <cell r="E17">
            <v>47900.445775934437</v>
          </cell>
          <cell r="F17">
            <v>14370.13373278033</v>
          </cell>
          <cell r="G17">
            <v>8622.0802396681993</v>
          </cell>
          <cell r="H17">
            <v>12773.452206915848</v>
          </cell>
          <cell r="I17">
            <v>17882.833089682186</v>
          </cell>
          <cell r="J17">
            <v>25546.904413831697</v>
          </cell>
          <cell r="K17">
            <v>7025.3987138037173</v>
          </cell>
        </row>
        <row r="18">
          <cell r="D18">
            <v>5000</v>
          </cell>
          <cell r="E18">
            <v>1500</v>
          </cell>
          <cell r="F18">
            <v>0</v>
          </cell>
          <cell r="G18">
            <v>2700</v>
          </cell>
          <cell r="H18">
            <v>2500</v>
          </cell>
          <cell r="I18">
            <v>1500</v>
          </cell>
          <cell r="J18">
            <v>3000</v>
          </cell>
          <cell r="K18">
            <v>0</v>
          </cell>
        </row>
        <row r="19">
          <cell r="D19">
            <v>0</v>
          </cell>
          <cell r="E19">
            <v>0</v>
          </cell>
          <cell r="F19">
            <v>0</v>
          </cell>
          <cell r="G19">
            <v>0</v>
          </cell>
          <cell r="H19">
            <v>0</v>
          </cell>
          <cell r="I19">
            <v>0</v>
          </cell>
          <cell r="J19">
            <v>0</v>
          </cell>
          <cell r="K19">
            <v>0</v>
          </cell>
        </row>
        <row r="20">
          <cell r="D20">
            <v>96458</v>
          </cell>
          <cell r="E20">
            <v>544748</v>
          </cell>
          <cell r="F20">
            <v>7100</v>
          </cell>
          <cell r="G20">
            <v>5900</v>
          </cell>
          <cell r="H20">
            <v>1300</v>
          </cell>
          <cell r="I20">
            <v>89900</v>
          </cell>
          <cell r="J20">
            <v>35750</v>
          </cell>
          <cell r="K20">
            <v>37200</v>
          </cell>
        </row>
        <row r="21">
          <cell r="D21"/>
          <cell r="E21"/>
          <cell r="F21"/>
          <cell r="G21"/>
          <cell r="H21"/>
          <cell r="I21"/>
          <cell r="J21"/>
          <cell r="K21"/>
        </row>
        <row r="22">
          <cell r="D22">
            <v>737450.04538112122</v>
          </cell>
          <cell r="E22">
            <v>1368292.335827597</v>
          </cell>
          <cell r="F22">
            <v>248358.2361594933</v>
          </cell>
          <cell r="G22">
            <v>164974.19657119527</v>
          </cell>
          <cell r="H22">
            <v>227900.6036626336</v>
          </cell>
          <cell r="I22">
            <v>319884.07349994261</v>
          </cell>
          <cell r="J22">
            <v>556087.46623173682</v>
          </cell>
          <cell r="K22">
            <v>197991.20383512668</v>
          </cell>
        </row>
        <row r="23">
          <cell r="D23"/>
          <cell r="E23"/>
          <cell r="F23"/>
          <cell r="G23"/>
          <cell r="H23"/>
          <cell r="I23"/>
          <cell r="J23"/>
          <cell r="K23"/>
        </row>
        <row r="24">
          <cell r="D24"/>
          <cell r="E24"/>
          <cell r="F24"/>
          <cell r="G24"/>
          <cell r="H24"/>
          <cell r="I24"/>
          <cell r="J24"/>
          <cell r="K24"/>
        </row>
        <row r="25">
          <cell r="D25"/>
          <cell r="E25"/>
          <cell r="F25"/>
          <cell r="G25"/>
          <cell r="H25"/>
          <cell r="I25"/>
          <cell r="J25"/>
          <cell r="K25"/>
        </row>
        <row r="26">
          <cell r="D26"/>
          <cell r="E26"/>
          <cell r="F26"/>
          <cell r="G26"/>
          <cell r="H26"/>
          <cell r="I26"/>
          <cell r="J26"/>
          <cell r="K26"/>
        </row>
        <row r="27">
          <cell r="D27"/>
          <cell r="E27"/>
          <cell r="F27"/>
          <cell r="G27"/>
          <cell r="H27"/>
          <cell r="I27"/>
          <cell r="J27"/>
          <cell r="K27"/>
        </row>
        <row r="28">
          <cell r="D28"/>
          <cell r="E28"/>
          <cell r="F28"/>
          <cell r="G28"/>
          <cell r="H28"/>
          <cell r="I28"/>
          <cell r="J28"/>
          <cell r="K28"/>
        </row>
        <row r="29">
          <cell r="D29">
            <v>737450.04538112122</v>
          </cell>
          <cell r="E29">
            <v>1368292.335827597</v>
          </cell>
          <cell r="F29">
            <v>248358.2361594933</v>
          </cell>
          <cell r="G29">
            <v>164974.19657119527</v>
          </cell>
          <cell r="H29">
            <v>227900.6036626336</v>
          </cell>
          <cell r="I29">
            <v>319884.07349994261</v>
          </cell>
          <cell r="J29">
            <v>556087.46623173682</v>
          </cell>
          <cell r="K29">
            <v>197991.20383512668</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Budget Detail"/>
      <sheetName val="CAPITAL"/>
      <sheetName val="EXPENDABLE EQUIP"/>
      <sheetName val="OTHERS"/>
      <sheetName val="TRNG"/>
      <sheetName val="TRAVEL"/>
      <sheetName val="PASS-THRU"/>
      <sheetName val="CONSULTANT"/>
    </sheetNames>
    <sheetDataSet>
      <sheetData sheetId="0">
        <row r="10">
          <cell r="C10">
            <v>2107688.0112500852</v>
          </cell>
          <cell r="D10">
            <v>187686.2669420109</v>
          </cell>
          <cell r="E10">
            <v>411742.62612712244</v>
          </cell>
          <cell r="F10">
            <v>76899.125696310715</v>
          </cell>
          <cell r="G10">
            <v>88657.811688148548</v>
          </cell>
          <cell r="H10">
            <v>153511.06264131726</v>
          </cell>
          <cell r="I10">
            <v>423165.42236965091</v>
          </cell>
          <cell r="J10">
            <v>443118.20954838837</v>
          </cell>
          <cell r="K10">
            <v>0</v>
          </cell>
          <cell r="L10">
            <v>163936.02906074893</v>
          </cell>
          <cell r="M10">
            <v>3599.8726822037097</v>
          </cell>
          <cell r="N10">
            <v>145392.37601394032</v>
          </cell>
          <cell r="O10">
            <v>9979.2084802429799</v>
          </cell>
        </row>
        <row r="11">
          <cell r="C11">
            <v>1016959.465428166</v>
          </cell>
          <cell r="D11">
            <v>90558.623799520254</v>
          </cell>
          <cell r="E11">
            <v>198665.81710633659</v>
          </cell>
          <cell r="F11">
            <v>37103.828148469918</v>
          </cell>
          <cell r="G11">
            <v>42777.394139531672</v>
          </cell>
          <cell r="H11">
            <v>74069.08772443558</v>
          </cell>
          <cell r="I11">
            <v>204177.31629335656</v>
          </cell>
          <cell r="J11">
            <v>213804.53610709732</v>
          </cell>
          <cell r="K11">
            <v>0</v>
          </cell>
          <cell r="L11">
            <v>79099.134021811362</v>
          </cell>
          <cell r="M11">
            <v>1736.9385691632899</v>
          </cell>
          <cell r="N11">
            <v>70151.821426726194</v>
          </cell>
          <cell r="O11">
            <v>4814.9680917172373</v>
          </cell>
        </row>
        <row r="12">
          <cell r="C12">
            <v>3124647.4766782508</v>
          </cell>
          <cell r="D12">
            <v>278244.89074153116</v>
          </cell>
          <cell r="E12">
            <v>610408.44323345902</v>
          </cell>
          <cell r="F12">
            <v>114002.95384478063</v>
          </cell>
          <cell r="G12">
            <v>131435.20582768021</v>
          </cell>
          <cell r="H12">
            <v>227580.15036575284</v>
          </cell>
          <cell r="I12">
            <v>627342.73866300751</v>
          </cell>
          <cell r="J12">
            <v>656922.74565548566</v>
          </cell>
          <cell r="K12">
            <v>0</v>
          </cell>
          <cell r="L12">
            <v>243035.16308256029</v>
          </cell>
          <cell r="M12">
            <v>5336.8112513669994</v>
          </cell>
          <cell r="N12">
            <v>215544.1974406665</v>
          </cell>
          <cell r="O12">
            <v>14794.176571960217</v>
          </cell>
        </row>
        <row r="13">
          <cell r="C13">
            <v>351835.30587397102</v>
          </cell>
          <cell r="D13">
            <v>31330.374697496409</v>
          </cell>
          <cell r="E13">
            <v>68731.990708087484</v>
          </cell>
          <cell r="F13">
            <v>12836.7326029223</v>
          </cell>
          <cell r="G13">
            <v>14799.604176196794</v>
          </cell>
          <cell r="H13">
            <v>25625.524931183772</v>
          </cell>
          <cell r="I13">
            <v>70638.792373454649</v>
          </cell>
          <cell r="J13">
            <v>73969.501160807675</v>
          </cell>
          <cell r="K13">
            <v>0</v>
          </cell>
          <cell r="L13">
            <v>27365.759363096291</v>
          </cell>
          <cell r="M13">
            <v>600.92494690392414</v>
          </cell>
          <cell r="N13">
            <v>24270.276631819048</v>
          </cell>
          <cell r="O13">
            <v>1665.8242820027206</v>
          </cell>
        </row>
        <row r="14">
          <cell r="C14">
            <v>229900</v>
          </cell>
          <cell r="D14">
            <v>51200</v>
          </cell>
          <cell r="E14">
            <v>54000</v>
          </cell>
          <cell r="F14">
            <v>0</v>
          </cell>
          <cell r="G14">
            <v>0</v>
          </cell>
          <cell r="H14">
            <v>6700</v>
          </cell>
          <cell r="I14">
            <v>1000</v>
          </cell>
          <cell r="J14">
            <v>5000</v>
          </cell>
          <cell r="K14">
            <v>0</v>
          </cell>
          <cell r="L14">
            <v>2000</v>
          </cell>
          <cell r="M14">
            <v>0</v>
          </cell>
          <cell r="N14">
            <v>110000</v>
          </cell>
          <cell r="O14">
            <v>0</v>
          </cell>
        </row>
        <row r="15">
          <cell r="C15">
            <v>66595000</v>
          </cell>
          <cell r="D15">
            <v>600000</v>
          </cell>
          <cell r="E15">
            <v>130000</v>
          </cell>
          <cell r="F15">
            <v>65000</v>
          </cell>
          <cell r="G15">
            <v>0</v>
          </cell>
          <cell r="H15">
            <v>0</v>
          </cell>
          <cell r="I15">
            <v>0</v>
          </cell>
          <cell r="J15">
            <v>0</v>
          </cell>
          <cell r="K15">
            <v>0</v>
          </cell>
          <cell r="L15">
            <v>15800000</v>
          </cell>
          <cell r="M15">
            <v>0</v>
          </cell>
          <cell r="N15">
            <v>0</v>
          </cell>
          <cell r="O15">
            <v>0</v>
          </cell>
        </row>
        <row r="16">
          <cell r="C16">
            <v>29070</v>
          </cell>
          <cell r="D16">
            <v>2020</v>
          </cell>
          <cell r="E16">
            <v>6900</v>
          </cell>
          <cell r="F16">
            <v>3800</v>
          </cell>
          <cell r="G16">
            <v>4300</v>
          </cell>
          <cell r="H16">
            <v>0</v>
          </cell>
          <cell r="I16">
            <v>0</v>
          </cell>
          <cell r="J16">
            <v>8300</v>
          </cell>
          <cell r="K16">
            <v>0</v>
          </cell>
          <cell r="L16">
            <v>450</v>
          </cell>
          <cell r="M16">
            <v>200</v>
          </cell>
          <cell r="N16">
            <v>3000</v>
          </cell>
          <cell r="O16">
            <v>100</v>
          </cell>
        </row>
        <row r="17">
          <cell r="C17">
            <v>211081.29771928443</v>
          </cell>
          <cell r="D17">
            <v>18151.075586027418</v>
          </cell>
          <cell r="E17">
            <v>41909.696690890894</v>
          </cell>
          <cell r="F17">
            <v>6961.5314527691389</v>
          </cell>
          <cell r="G17">
            <v>8468.7988131852089</v>
          </cell>
          <cell r="H17">
            <v>15072.673604160702</v>
          </cell>
          <cell r="I17">
            <v>44196.144635928838</v>
          </cell>
          <cell r="J17">
            <v>45588.45092648267</v>
          </cell>
          <cell r="K17">
            <v>0</v>
          </cell>
          <cell r="L17">
            <v>13475.99207829622</v>
          </cell>
          <cell r="M17">
            <v>319.33630517289623</v>
          </cell>
          <cell r="N17">
            <v>15966.815258644805</v>
          </cell>
          <cell r="O17">
            <v>970.78236772560479</v>
          </cell>
        </row>
        <row r="18">
          <cell r="C18">
            <v>10300</v>
          </cell>
          <cell r="D18">
            <v>1875</v>
          </cell>
          <cell r="E18">
            <v>2675</v>
          </cell>
          <cell r="F18">
            <v>0</v>
          </cell>
          <cell r="G18">
            <v>0</v>
          </cell>
          <cell r="H18">
            <v>0</v>
          </cell>
          <cell r="I18">
            <v>5000</v>
          </cell>
          <cell r="J18">
            <v>750</v>
          </cell>
          <cell r="K18">
            <v>0</v>
          </cell>
          <cell r="L18">
            <v>0</v>
          </cell>
          <cell r="M18">
            <v>0</v>
          </cell>
          <cell r="N18">
            <v>0</v>
          </cell>
          <cell r="O18">
            <v>0</v>
          </cell>
        </row>
        <row r="19">
          <cell r="C19">
            <v>0</v>
          </cell>
          <cell r="D19">
            <v>0</v>
          </cell>
          <cell r="E19">
            <v>0</v>
          </cell>
          <cell r="F19">
            <v>0</v>
          </cell>
          <cell r="G19">
            <v>0</v>
          </cell>
          <cell r="H19">
            <v>0</v>
          </cell>
          <cell r="I19">
            <v>0</v>
          </cell>
          <cell r="J19">
            <v>0</v>
          </cell>
          <cell r="K19">
            <v>0</v>
          </cell>
          <cell r="L19">
            <v>0</v>
          </cell>
          <cell r="M19">
            <v>0</v>
          </cell>
          <cell r="N19">
            <v>0</v>
          </cell>
          <cell r="O19">
            <v>0</v>
          </cell>
        </row>
        <row r="20">
          <cell r="C20">
            <v>85935</v>
          </cell>
          <cell r="D20">
            <v>8625</v>
          </cell>
          <cell r="E20">
            <v>18200</v>
          </cell>
          <cell r="F20">
            <v>6800</v>
          </cell>
          <cell r="G20">
            <v>16000</v>
          </cell>
          <cell r="H20">
            <v>2200</v>
          </cell>
          <cell r="I20">
            <v>1000</v>
          </cell>
          <cell r="J20">
            <v>14560</v>
          </cell>
          <cell r="K20">
            <v>3000</v>
          </cell>
          <cell r="L20">
            <v>4300</v>
          </cell>
          <cell r="M20">
            <v>100</v>
          </cell>
          <cell r="N20">
            <v>11000</v>
          </cell>
          <cell r="O20">
            <v>150</v>
          </cell>
        </row>
        <row r="21">
          <cell r="C21">
            <v>0</v>
          </cell>
          <cell r="E21">
            <v>0</v>
          </cell>
          <cell r="F21">
            <v>0</v>
          </cell>
          <cell r="G21">
            <v>0</v>
          </cell>
          <cell r="I21">
            <v>0</v>
          </cell>
          <cell r="J21">
            <v>0</v>
          </cell>
          <cell r="K21">
            <v>0</v>
          </cell>
          <cell r="L21">
            <v>0</v>
          </cell>
          <cell r="M21">
            <v>0</v>
          </cell>
          <cell r="N21">
            <v>0</v>
          </cell>
          <cell r="O21">
            <v>0</v>
          </cell>
        </row>
        <row r="22">
          <cell r="C22">
            <v>70637769.080271512</v>
          </cell>
          <cell r="D22">
            <v>991446.34102505504</v>
          </cell>
          <cell r="E22">
            <v>932825.13063243742</v>
          </cell>
          <cell r="F22">
            <v>209401.21790047205</v>
          </cell>
          <cell r="G22">
            <v>175003.60881706222</v>
          </cell>
          <cell r="H22">
            <v>277178.34890109731</v>
          </cell>
          <cell r="I22">
            <v>749177.67567239096</v>
          </cell>
          <cell r="J22">
            <v>805090.69774277601</v>
          </cell>
          <cell r="K22">
            <v>3000</v>
          </cell>
          <cell r="L22">
            <v>16090626.914523954</v>
          </cell>
          <cell r="M22">
            <v>6557.0725034438201</v>
          </cell>
          <cell r="N22">
            <v>379781.28933113039</v>
          </cell>
          <cell r="O22">
            <v>17680.783221688544</v>
          </cell>
        </row>
        <row r="23">
          <cell r="C23">
            <v>32193.081643404294</v>
          </cell>
          <cell r="D23">
            <v>2768.3127997142205</v>
          </cell>
          <cell r="E23">
            <v>6391.8608697131303</v>
          </cell>
          <cell r="F23">
            <v>1061.7385473921538</v>
          </cell>
          <cell r="G23">
            <v>1291.6195539834825</v>
          </cell>
          <cell r="H23">
            <v>2298.810065913287</v>
          </cell>
          <cell r="I23">
            <v>6740.5786678474351</v>
          </cell>
          <cell r="J23">
            <v>6952.9263773258645</v>
          </cell>
          <cell r="K23">
            <v>0</v>
          </cell>
          <cell r="L23">
            <v>2055.2920504563708</v>
          </cell>
          <cell r="M23">
            <v>48.703603091383201</v>
          </cell>
          <cell r="N23">
            <v>2435.1801545691587</v>
          </cell>
          <cell r="O23">
            <v>148.05895339780497</v>
          </cell>
        </row>
        <row r="24">
          <cell r="C24">
            <v>184997.50910232204</v>
          </cell>
          <cell r="D24">
            <v>15908.106531582431</v>
          </cell>
          <cell r="E24">
            <v>36730.821625701588</v>
          </cell>
          <cell r="F24">
            <v>6101.2794227392169</v>
          </cell>
          <cell r="G24">
            <v>7422.2903803231202</v>
          </cell>
          <cell r="H24">
            <v>13210.109575839037</v>
          </cell>
          <cell r="I24">
            <v>38734.728078307686</v>
          </cell>
          <cell r="J24">
            <v>39954.983962855535</v>
          </cell>
          <cell r="K24">
            <v>0</v>
          </cell>
          <cell r="L24">
            <v>11810.733561449306</v>
          </cell>
          <cell r="M24">
            <v>279.8752028779457</v>
          </cell>
          <cell r="N24">
            <v>13993.760143897278</v>
          </cell>
          <cell r="O24">
            <v>850.8206167489551</v>
          </cell>
        </row>
        <row r="25">
          <cell r="C25">
            <v>78986.989182533012</v>
          </cell>
          <cell r="D25">
            <v>6792.1640924889189</v>
          </cell>
          <cell r="E25">
            <v>15682.681483079623</v>
          </cell>
          <cell r="F25">
            <v>2605.0171924042661</v>
          </cell>
          <cell r="G25">
            <v>3169.0392634202358</v>
          </cell>
          <cell r="H25">
            <v>5640.2207101596941</v>
          </cell>
          <cell r="I25">
            <v>16538.274285722495</v>
          </cell>
          <cell r="J25">
            <v>17059.277724203344</v>
          </cell>
          <cell r="K25">
            <v>0</v>
          </cell>
          <cell r="L25">
            <v>5042.7397027275229</v>
          </cell>
          <cell r="M25">
            <v>119.4962014864342</v>
          </cell>
          <cell r="N25">
            <v>5974.8100743217074</v>
          </cell>
          <cell r="O25">
            <v>363.26845251876006</v>
          </cell>
        </row>
        <row r="26">
          <cell r="C26">
            <v>32371.135134866705</v>
          </cell>
          <cell r="D26">
            <v>2783.6237837607009</v>
          </cell>
          <cell r="E26">
            <v>6427.2129729196768</v>
          </cell>
          <cell r="F26">
            <v>1067.610810801958</v>
          </cell>
          <cell r="G26">
            <v>1298.763243232474</v>
          </cell>
          <cell r="H26">
            <v>2311.5243243051568</v>
          </cell>
          <cell r="I26">
            <v>6777.8594594032566</v>
          </cell>
          <cell r="J26">
            <v>6991.3816215636471</v>
          </cell>
          <cell r="K26">
            <v>0</v>
          </cell>
          <cell r="L26">
            <v>2066.6594594423223</v>
          </cell>
          <cell r="M26">
            <v>48.972972972566886</v>
          </cell>
          <cell r="N26">
            <v>2448.6486486283429</v>
          </cell>
          <cell r="O26">
            <v>148.87783783660336</v>
          </cell>
        </row>
        <row r="27">
          <cell r="C27">
            <v>45436.521028645599</v>
          </cell>
          <cell r="D27">
            <v>3907.1283740820204</v>
          </cell>
          <cell r="E27">
            <v>9021.3147046890281</v>
          </cell>
          <cell r="F27">
            <v>1498.5115861187205</v>
          </cell>
          <cell r="G27">
            <v>1822.9599662324983</v>
          </cell>
          <cell r="H27">
            <v>3244.4838011377797</v>
          </cell>
          <cell r="I27">
            <v>9513.4863999463705</v>
          </cell>
          <cell r="J27">
            <v>9813.1887171701146</v>
          </cell>
          <cell r="K27">
            <v>0</v>
          </cell>
          <cell r="L27">
            <v>2900.7884832206414</v>
          </cell>
          <cell r="M27">
            <v>68.739063583427537</v>
          </cell>
          <cell r="N27">
            <v>3436.9531791713753</v>
          </cell>
          <cell r="O27">
            <v>208.96675329361977</v>
          </cell>
        </row>
        <row r="28">
          <cell r="C28">
            <v>28122.786477343026</v>
          </cell>
          <cell r="D28">
            <v>2418.3043621364259</v>
          </cell>
          <cell r="E28">
            <v>5583.7133090567304</v>
          </cell>
          <cell r="F28">
            <v>927.4988581029927</v>
          </cell>
          <cell r="G28">
            <v>1128.3151246280443</v>
          </cell>
          <cell r="H28">
            <v>2008.1626652505158</v>
          </cell>
          <cell r="I28">
            <v>5888.3413743786314</v>
          </cell>
          <cell r="J28">
            <v>6073.8411459992294</v>
          </cell>
          <cell r="K28">
            <v>0</v>
          </cell>
          <cell r="L28">
            <v>1795.4335693553339</v>
          </cell>
          <cell r="M28">
            <v>42.545819179036357</v>
          </cell>
          <cell r="N28">
            <v>2127.2909589518167</v>
          </cell>
          <cell r="O28">
            <v>129.33929030427055</v>
          </cell>
        </row>
        <row r="29">
          <cell r="C29">
            <v>0</v>
          </cell>
          <cell r="E29"/>
          <cell r="F29">
            <v>0</v>
          </cell>
          <cell r="G29"/>
          <cell r="I29"/>
          <cell r="J29"/>
          <cell r="K29"/>
          <cell r="L29"/>
          <cell r="M29"/>
          <cell r="N29"/>
          <cell r="O29"/>
        </row>
        <row r="30">
          <cell r="C30">
            <v>71039877.102840617</v>
          </cell>
          <cell r="D30">
            <v>1026023.9809688198</v>
          </cell>
          <cell r="E30">
            <v>1012662.7355975973</v>
          </cell>
          <cell r="F30">
            <v>222662.87431803136</v>
          </cell>
          <cell r="G30">
            <v>191136.5963488821</v>
          </cell>
          <cell r="H30">
            <v>305891.66004370281</v>
          </cell>
          <cell r="I30">
            <v>833370.94393799687</v>
          </cell>
          <cell r="J30">
            <v>891936.29729189386</v>
          </cell>
          <cell r="K30">
            <v>3000</v>
          </cell>
          <cell r="L30">
            <v>16116298.561350605</v>
          </cell>
          <cell r="M30">
            <v>7165.4053666346135</v>
          </cell>
          <cell r="N30">
            <v>410197.93249067001</v>
          </cell>
          <cell r="O30">
            <v>19530.115125788558</v>
          </cell>
        </row>
        <row r="31">
          <cell r="C31">
            <v>0</v>
          </cell>
          <cell r="E31"/>
          <cell r="F31">
            <v>0</v>
          </cell>
          <cell r="G31"/>
          <cell r="H31"/>
          <cell r="I31"/>
          <cell r="J31"/>
          <cell r="K31"/>
          <cell r="L31"/>
          <cell r="M31"/>
          <cell r="N31"/>
          <cell r="O31"/>
        </row>
        <row r="32">
          <cell r="C32">
            <v>0</v>
          </cell>
          <cell r="D32">
            <v>0</v>
          </cell>
          <cell r="E32">
            <v>0</v>
          </cell>
          <cell r="F32">
            <v>0</v>
          </cell>
          <cell r="G32">
            <v>0</v>
          </cell>
          <cell r="H32">
            <v>0</v>
          </cell>
          <cell r="I32">
            <v>0</v>
          </cell>
          <cell r="J32">
            <v>0</v>
          </cell>
          <cell r="K32">
            <v>0</v>
          </cell>
          <cell r="L32">
            <v>0</v>
          </cell>
          <cell r="M32">
            <v>0</v>
          </cell>
          <cell r="N32">
            <v>0</v>
          </cell>
          <cell r="O32">
            <v>0</v>
          </cell>
        </row>
        <row r="33">
          <cell r="C33">
            <v>0</v>
          </cell>
          <cell r="D33">
            <v>0</v>
          </cell>
          <cell r="E33">
            <v>0</v>
          </cell>
          <cell r="F33">
            <v>0</v>
          </cell>
          <cell r="G33">
            <v>0</v>
          </cell>
          <cell r="H33">
            <v>0</v>
          </cell>
          <cell r="I33">
            <v>0</v>
          </cell>
          <cell r="J33">
            <v>0</v>
          </cell>
          <cell r="K33">
            <v>0</v>
          </cell>
          <cell r="L33">
            <v>0</v>
          </cell>
          <cell r="M33">
            <v>0</v>
          </cell>
          <cell r="N33">
            <v>0</v>
          </cell>
          <cell r="O33">
            <v>0</v>
          </cell>
        </row>
        <row r="34">
          <cell r="C34">
            <v>0</v>
          </cell>
          <cell r="D34">
            <v>0</v>
          </cell>
          <cell r="E34">
            <v>0</v>
          </cell>
          <cell r="F34">
            <v>0</v>
          </cell>
          <cell r="G34">
            <v>0</v>
          </cell>
          <cell r="H34">
            <v>0</v>
          </cell>
          <cell r="I34">
            <v>0</v>
          </cell>
          <cell r="J34">
            <v>0</v>
          </cell>
          <cell r="K34">
            <v>0</v>
          </cell>
          <cell r="L34">
            <v>0</v>
          </cell>
          <cell r="M34">
            <v>0</v>
          </cell>
          <cell r="N34">
            <v>0</v>
          </cell>
          <cell r="O34">
            <v>0</v>
          </cell>
        </row>
        <row r="35">
          <cell r="C35">
            <v>0</v>
          </cell>
          <cell r="D35">
            <v>0</v>
          </cell>
          <cell r="E35">
            <v>0</v>
          </cell>
          <cell r="F35">
            <v>0</v>
          </cell>
          <cell r="G35">
            <v>0</v>
          </cell>
          <cell r="H35">
            <v>0</v>
          </cell>
          <cell r="I35">
            <v>0</v>
          </cell>
          <cell r="J35">
            <v>0</v>
          </cell>
          <cell r="K35">
            <v>0</v>
          </cell>
          <cell r="L35">
            <v>0</v>
          </cell>
          <cell r="M35">
            <v>0</v>
          </cell>
          <cell r="N35">
            <v>0</v>
          </cell>
          <cell r="O35">
            <v>0</v>
          </cell>
        </row>
        <row r="36">
          <cell r="C36">
            <v>0</v>
          </cell>
          <cell r="D36">
            <v>0</v>
          </cell>
          <cell r="E36">
            <v>0</v>
          </cell>
          <cell r="F36">
            <v>0</v>
          </cell>
          <cell r="G36">
            <v>0</v>
          </cell>
          <cell r="H36">
            <v>0</v>
          </cell>
          <cell r="I36">
            <v>0</v>
          </cell>
          <cell r="J36">
            <v>0</v>
          </cell>
          <cell r="K36">
            <v>0</v>
          </cell>
          <cell r="L36">
            <v>0</v>
          </cell>
          <cell r="M36">
            <v>0</v>
          </cell>
          <cell r="N36">
            <v>0</v>
          </cell>
          <cell r="O36">
            <v>0</v>
          </cell>
        </row>
        <row r="37">
          <cell r="C37">
            <v>0</v>
          </cell>
          <cell r="D37">
            <v>0</v>
          </cell>
          <cell r="E37">
            <v>0</v>
          </cell>
          <cell r="F37">
            <v>0</v>
          </cell>
          <cell r="G37">
            <v>0</v>
          </cell>
          <cell r="H37">
            <v>0</v>
          </cell>
          <cell r="I37">
            <v>0</v>
          </cell>
          <cell r="J37">
            <v>0</v>
          </cell>
          <cell r="K37">
            <v>0</v>
          </cell>
          <cell r="L37">
            <v>0</v>
          </cell>
          <cell r="M37">
            <v>0</v>
          </cell>
          <cell r="N37">
            <v>0</v>
          </cell>
          <cell r="O37">
            <v>0</v>
          </cell>
        </row>
        <row r="38">
          <cell r="C38">
            <v>0</v>
          </cell>
          <cell r="D38">
            <v>0</v>
          </cell>
          <cell r="E38">
            <v>0</v>
          </cell>
          <cell r="F38">
            <v>0</v>
          </cell>
          <cell r="G38">
            <v>0</v>
          </cell>
          <cell r="H38">
            <v>0</v>
          </cell>
          <cell r="I38">
            <v>0</v>
          </cell>
          <cell r="J38">
            <v>0</v>
          </cell>
          <cell r="K38">
            <v>0</v>
          </cell>
          <cell r="L38">
            <v>0</v>
          </cell>
          <cell r="M38">
            <v>0</v>
          </cell>
          <cell r="N38">
            <v>0</v>
          </cell>
          <cell r="O38">
            <v>0</v>
          </cell>
        </row>
        <row r="39">
          <cell r="C39">
            <v>0</v>
          </cell>
          <cell r="D39">
            <v>0</v>
          </cell>
          <cell r="E39">
            <v>0</v>
          </cell>
          <cell r="F39">
            <v>0</v>
          </cell>
          <cell r="G39">
            <v>0</v>
          </cell>
          <cell r="H39">
            <v>0</v>
          </cell>
          <cell r="I39">
            <v>0</v>
          </cell>
          <cell r="J39">
            <v>0</v>
          </cell>
          <cell r="K39">
            <v>0</v>
          </cell>
          <cell r="L39">
            <v>0</v>
          </cell>
          <cell r="M39">
            <v>0</v>
          </cell>
          <cell r="N39">
            <v>0</v>
          </cell>
          <cell r="O39">
            <v>0</v>
          </cell>
        </row>
        <row r="40">
          <cell r="C40">
            <v>0</v>
          </cell>
          <cell r="D40">
            <v>0</v>
          </cell>
          <cell r="E40">
            <v>0</v>
          </cell>
          <cell r="F40">
            <v>0</v>
          </cell>
          <cell r="G40">
            <v>0</v>
          </cell>
          <cell r="H40">
            <v>0</v>
          </cell>
          <cell r="I40">
            <v>0</v>
          </cell>
          <cell r="J40">
            <v>0</v>
          </cell>
          <cell r="K40">
            <v>0</v>
          </cell>
          <cell r="L40">
            <v>0</v>
          </cell>
          <cell r="M40">
            <v>0</v>
          </cell>
          <cell r="N40">
            <v>0</v>
          </cell>
          <cell r="O40">
            <v>0</v>
          </cell>
        </row>
        <row r="41">
          <cell r="C41">
            <v>1139262.6039816998</v>
          </cell>
          <cell r="D41">
            <v>0</v>
          </cell>
          <cell r="E41">
            <v>0</v>
          </cell>
          <cell r="F41">
            <v>0</v>
          </cell>
          <cell r="G41">
            <v>0</v>
          </cell>
          <cell r="H41">
            <v>305891.66004370281</v>
          </cell>
          <cell r="I41">
            <v>833370.94393799687</v>
          </cell>
          <cell r="J41">
            <v>0</v>
          </cell>
          <cell r="K41">
            <v>0</v>
          </cell>
          <cell r="L41">
            <v>0</v>
          </cell>
          <cell r="M41">
            <v>0</v>
          </cell>
          <cell r="N41">
            <v>0</v>
          </cell>
          <cell r="O41">
            <v>0</v>
          </cell>
        </row>
        <row r="42">
          <cell r="C42">
            <v>2737158.4838947682</v>
          </cell>
          <cell r="D42">
            <v>1026023.9809688198</v>
          </cell>
          <cell r="E42">
            <v>1012662.7355975971</v>
          </cell>
          <cell r="F42">
            <v>0</v>
          </cell>
          <cell r="G42">
            <v>37858.062428607795</v>
          </cell>
          <cell r="H42">
            <v>0</v>
          </cell>
          <cell r="I42">
            <v>0</v>
          </cell>
          <cell r="J42">
            <v>660613.70489974343</v>
          </cell>
          <cell r="K42">
            <v>0</v>
          </cell>
          <cell r="L42">
            <v>0</v>
          </cell>
          <cell r="M42">
            <v>0</v>
          </cell>
          <cell r="N42">
            <v>0</v>
          </cell>
          <cell r="O42">
            <v>0</v>
          </cell>
        </row>
        <row r="43">
          <cell r="C43">
            <v>0</v>
          </cell>
          <cell r="D43">
            <v>0</v>
          </cell>
          <cell r="E43">
            <v>0</v>
          </cell>
          <cell r="F43">
            <v>0</v>
          </cell>
          <cell r="G43">
            <v>0</v>
          </cell>
          <cell r="H43">
            <v>0</v>
          </cell>
          <cell r="I43">
            <v>0</v>
          </cell>
          <cell r="J43">
            <v>0</v>
          </cell>
          <cell r="K43">
            <v>0</v>
          </cell>
          <cell r="L43">
            <v>0</v>
          </cell>
          <cell r="M43">
            <v>0</v>
          </cell>
          <cell r="N43">
            <v>0</v>
          </cell>
          <cell r="O43">
            <v>0</v>
          </cell>
        </row>
        <row r="44">
          <cell r="C44">
            <v>66116298.561350606</v>
          </cell>
          <cell r="D44">
            <v>0</v>
          </cell>
          <cell r="E44">
            <v>0</v>
          </cell>
          <cell r="F44">
            <v>0</v>
          </cell>
          <cell r="G44">
            <v>0</v>
          </cell>
          <cell r="H44">
            <v>0</v>
          </cell>
          <cell r="I44">
            <v>0</v>
          </cell>
          <cell r="J44">
            <v>0</v>
          </cell>
          <cell r="K44">
            <v>0</v>
          </cell>
          <cell r="L44">
            <v>16116298.561350605</v>
          </cell>
          <cell r="M44">
            <v>0</v>
          </cell>
          <cell r="N44">
            <v>0</v>
          </cell>
          <cell r="O44">
            <v>0</v>
          </cell>
        </row>
        <row r="45">
          <cell r="C45">
            <v>0</v>
          </cell>
          <cell r="D45">
            <v>0</v>
          </cell>
          <cell r="E45">
            <v>0</v>
          </cell>
          <cell r="F45">
            <v>0</v>
          </cell>
          <cell r="G45">
            <v>0</v>
          </cell>
          <cell r="H45">
            <v>0</v>
          </cell>
          <cell r="I45">
            <v>0</v>
          </cell>
          <cell r="J45">
            <v>0</v>
          </cell>
          <cell r="K45">
            <v>0</v>
          </cell>
          <cell r="L45">
            <v>0</v>
          </cell>
          <cell r="M45">
            <v>0</v>
          </cell>
          <cell r="N45">
            <v>0</v>
          </cell>
          <cell r="O45">
            <v>0</v>
          </cell>
        </row>
        <row r="46">
          <cell r="C46">
            <v>22871.951852723367</v>
          </cell>
          <cell r="D46">
            <v>0</v>
          </cell>
          <cell r="E46">
            <v>0</v>
          </cell>
          <cell r="F46">
            <v>0</v>
          </cell>
          <cell r="G46">
            <v>0</v>
          </cell>
          <cell r="H46">
            <v>0</v>
          </cell>
          <cell r="I46">
            <v>0</v>
          </cell>
          <cell r="J46">
            <v>22871.951852723367</v>
          </cell>
          <cell r="K46">
            <v>0</v>
          </cell>
          <cell r="L46">
            <v>0</v>
          </cell>
          <cell r="M46">
            <v>0</v>
          </cell>
          <cell r="N46">
            <v>0</v>
          </cell>
          <cell r="O46">
            <v>0</v>
          </cell>
        </row>
        <row r="47">
          <cell r="C47">
            <v>9952.0564001217608</v>
          </cell>
          <cell r="D47">
            <v>0</v>
          </cell>
          <cell r="E47">
            <v>0</v>
          </cell>
          <cell r="F47">
            <v>0</v>
          </cell>
          <cell r="G47">
            <v>9952.0564001217608</v>
          </cell>
          <cell r="H47">
            <v>0</v>
          </cell>
          <cell r="I47">
            <v>0</v>
          </cell>
          <cell r="J47">
            <v>0</v>
          </cell>
          <cell r="K47">
            <v>0</v>
          </cell>
          <cell r="L47">
            <v>0</v>
          </cell>
          <cell r="M47">
            <v>0</v>
          </cell>
          <cell r="N47">
            <v>0</v>
          </cell>
          <cell r="O47">
            <v>0</v>
          </cell>
        </row>
        <row r="48">
          <cell r="C48">
            <v>67404.957097254126</v>
          </cell>
          <cell r="D48">
            <v>0</v>
          </cell>
          <cell r="E48">
            <v>0</v>
          </cell>
          <cell r="F48">
            <v>0</v>
          </cell>
          <cell r="G48">
            <v>0</v>
          </cell>
          <cell r="H48">
            <v>0</v>
          </cell>
          <cell r="I48">
            <v>0</v>
          </cell>
          <cell r="J48">
            <v>67404.957097254126</v>
          </cell>
          <cell r="K48">
            <v>0</v>
          </cell>
          <cell r="L48">
            <v>0</v>
          </cell>
          <cell r="M48">
            <v>0</v>
          </cell>
          <cell r="N48">
            <v>0</v>
          </cell>
          <cell r="O48">
            <v>0</v>
          </cell>
        </row>
        <row r="49">
          <cell r="C49">
            <v>0</v>
          </cell>
          <cell r="D49">
            <v>0</v>
          </cell>
          <cell r="E49">
            <v>0</v>
          </cell>
          <cell r="F49">
            <v>0</v>
          </cell>
          <cell r="G49">
            <v>0</v>
          </cell>
          <cell r="H49">
            <v>0</v>
          </cell>
          <cell r="I49">
            <v>0</v>
          </cell>
          <cell r="J49">
            <v>0</v>
          </cell>
          <cell r="K49">
            <v>0</v>
          </cell>
          <cell r="L49">
            <v>0</v>
          </cell>
          <cell r="M49">
            <v>0</v>
          </cell>
          <cell r="N49">
            <v>0</v>
          </cell>
          <cell r="O49">
            <v>0</v>
          </cell>
        </row>
        <row r="50">
          <cell r="C50">
            <v>410197.93249067001</v>
          </cell>
          <cell r="D50">
            <v>0</v>
          </cell>
          <cell r="E50">
            <v>0</v>
          </cell>
          <cell r="F50">
            <v>0</v>
          </cell>
          <cell r="G50">
            <v>0</v>
          </cell>
          <cell r="H50">
            <v>0</v>
          </cell>
          <cell r="I50">
            <v>0</v>
          </cell>
          <cell r="J50">
            <v>0</v>
          </cell>
          <cell r="K50">
            <v>0</v>
          </cell>
          <cell r="L50">
            <v>0</v>
          </cell>
          <cell r="M50">
            <v>0</v>
          </cell>
          <cell r="N50">
            <v>410197.93249067001</v>
          </cell>
          <cell r="O50">
            <v>0</v>
          </cell>
        </row>
        <row r="51">
          <cell r="C51">
            <v>19530.115125788558</v>
          </cell>
          <cell r="D51">
            <v>0</v>
          </cell>
          <cell r="E51">
            <v>0</v>
          </cell>
          <cell r="F51">
            <v>0</v>
          </cell>
          <cell r="G51">
            <v>0</v>
          </cell>
          <cell r="H51">
            <v>0</v>
          </cell>
          <cell r="I51">
            <v>0</v>
          </cell>
          <cell r="J51">
            <v>0</v>
          </cell>
          <cell r="K51">
            <v>0</v>
          </cell>
          <cell r="L51">
            <v>0</v>
          </cell>
          <cell r="M51">
            <v>0</v>
          </cell>
          <cell r="N51">
            <v>0</v>
          </cell>
          <cell r="O51">
            <v>19530.115125788558</v>
          </cell>
        </row>
        <row r="52">
          <cell r="C52">
            <v>0</v>
          </cell>
          <cell r="D52">
            <v>0</v>
          </cell>
          <cell r="E52">
            <v>0</v>
          </cell>
          <cell r="F52">
            <v>0</v>
          </cell>
          <cell r="G52">
            <v>0</v>
          </cell>
          <cell r="H52">
            <v>0</v>
          </cell>
          <cell r="I52">
            <v>0</v>
          </cell>
          <cell r="J52">
            <v>0</v>
          </cell>
          <cell r="K52">
            <v>0</v>
          </cell>
          <cell r="L52">
            <v>0</v>
          </cell>
          <cell r="M52">
            <v>0</v>
          </cell>
          <cell r="N52">
            <v>0</v>
          </cell>
          <cell r="O52">
            <v>0</v>
          </cell>
        </row>
        <row r="53">
          <cell r="C53">
            <v>0</v>
          </cell>
          <cell r="D53">
            <v>0</v>
          </cell>
          <cell r="E53">
            <v>0</v>
          </cell>
          <cell r="F53">
            <v>0</v>
          </cell>
          <cell r="G53">
            <v>0</v>
          </cell>
          <cell r="H53">
            <v>0</v>
          </cell>
          <cell r="I53">
            <v>0</v>
          </cell>
          <cell r="J53">
            <v>0</v>
          </cell>
          <cell r="K53">
            <v>0</v>
          </cell>
          <cell r="L53">
            <v>0</v>
          </cell>
          <cell r="M53">
            <v>0</v>
          </cell>
          <cell r="N53">
            <v>0</v>
          </cell>
          <cell r="O53">
            <v>0</v>
          </cell>
        </row>
        <row r="54">
          <cell r="C54">
            <v>0</v>
          </cell>
          <cell r="D54">
            <v>0</v>
          </cell>
          <cell r="E54">
            <v>0</v>
          </cell>
          <cell r="F54">
            <v>0</v>
          </cell>
          <cell r="G54">
            <v>0</v>
          </cell>
          <cell r="H54">
            <v>0</v>
          </cell>
          <cell r="I54">
            <v>0</v>
          </cell>
          <cell r="J54">
            <v>0</v>
          </cell>
          <cell r="K54">
            <v>0</v>
          </cell>
          <cell r="L54">
            <v>0</v>
          </cell>
          <cell r="M54">
            <v>0</v>
          </cell>
          <cell r="N54">
            <v>0</v>
          </cell>
          <cell r="O54">
            <v>0</v>
          </cell>
        </row>
        <row r="55">
          <cell r="C55">
            <v>0</v>
          </cell>
          <cell r="D55">
            <v>0</v>
          </cell>
          <cell r="E55">
            <v>0</v>
          </cell>
          <cell r="F55">
            <v>0</v>
          </cell>
          <cell r="G55">
            <v>0</v>
          </cell>
          <cell r="H55">
            <v>0</v>
          </cell>
          <cell r="I55">
            <v>0</v>
          </cell>
          <cell r="J55">
            <v>0</v>
          </cell>
          <cell r="K55">
            <v>0</v>
          </cell>
          <cell r="L55">
            <v>0</v>
          </cell>
          <cell r="M55">
            <v>0</v>
          </cell>
          <cell r="N55">
            <v>0</v>
          </cell>
          <cell r="O55">
            <v>0</v>
          </cell>
        </row>
        <row r="56">
          <cell r="C56">
            <v>0</v>
          </cell>
          <cell r="D56">
            <v>0</v>
          </cell>
          <cell r="E56">
            <v>0</v>
          </cell>
          <cell r="F56">
            <v>0</v>
          </cell>
          <cell r="G56">
            <v>0</v>
          </cell>
          <cell r="H56">
            <v>0</v>
          </cell>
          <cell r="I56">
            <v>0</v>
          </cell>
          <cell r="J56">
            <v>0</v>
          </cell>
          <cell r="K56">
            <v>0</v>
          </cell>
          <cell r="L56">
            <v>0</v>
          </cell>
          <cell r="M56">
            <v>0</v>
          </cell>
          <cell r="N56">
            <v>0</v>
          </cell>
          <cell r="O56">
            <v>0</v>
          </cell>
        </row>
        <row r="57">
          <cell r="C57">
            <v>192662.87431803136</v>
          </cell>
          <cell r="D57">
            <v>0</v>
          </cell>
          <cell r="E57">
            <v>0</v>
          </cell>
          <cell r="F57">
            <v>192662.87431803136</v>
          </cell>
          <cell r="G57">
            <v>0</v>
          </cell>
          <cell r="H57">
            <v>0</v>
          </cell>
          <cell r="I57">
            <v>0</v>
          </cell>
          <cell r="J57">
            <v>0</v>
          </cell>
          <cell r="K57">
            <v>0</v>
          </cell>
          <cell r="L57">
            <v>0</v>
          </cell>
          <cell r="M57">
            <v>0</v>
          </cell>
          <cell r="N57">
            <v>0</v>
          </cell>
          <cell r="O57">
            <v>0</v>
          </cell>
        </row>
        <row r="58">
          <cell r="C58">
            <v>15000</v>
          </cell>
          <cell r="D58">
            <v>0</v>
          </cell>
          <cell r="E58">
            <v>0</v>
          </cell>
          <cell r="F58">
            <v>15000</v>
          </cell>
          <cell r="G58">
            <v>0</v>
          </cell>
          <cell r="H58">
            <v>0</v>
          </cell>
          <cell r="I58">
            <v>0</v>
          </cell>
          <cell r="J58">
            <v>0</v>
          </cell>
          <cell r="K58">
            <v>0</v>
          </cell>
          <cell r="L58">
            <v>0</v>
          </cell>
          <cell r="M58">
            <v>0</v>
          </cell>
          <cell r="N58">
            <v>0</v>
          </cell>
          <cell r="O58">
            <v>0</v>
          </cell>
        </row>
        <row r="59">
          <cell r="C59">
            <v>0</v>
          </cell>
          <cell r="D59">
            <v>0</v>
          </cell>
          <cell r="E59">
            <v>0</v>
          </cell>
          <cell r="F59">
            <v>0</v>
          </cell>
          <cell r="G59">
            <v>0</v>
          </cell>
          <cell r="H59">
            <v>0</v>
          </cell>
          <cell r="I59">
            <v>0</v>
          </cell>
          <cell r="J59">
            <v>0</v>
          </cell>
          <cell r="K59">
            <v>0</v>
          </cell>
          <cell r="L59">
            <v>0</v>
          </cell>
          <cell r="M59">
            <v>0</v>
          </cell>
          <cell r="N59">
            <v>0</v>
          </cell>
          <cell r="O59">
            <v>0</v>
          </cell>
        </row>
        <row r="60">
          <cell r="C60">
            <v>0</v>
          </cell>
          <cell r="D60">
            <v>0</v>
          </cell>
          <cell r="E60">
            <v>0</v>
          </cell>
          <cell r="F60">
            <v>0</v>
          </cell>
          <cell r="G60">
            <v>0</v>
          </cell>
          <cell r="H60">
            <v>0</v>
          </cell>
          <cell r="I60">
            <v>0</v>
          </cell>
          <cell r="J60">
            <v>0</v>
          </cell>
          <cell r="K60">
            <v>0</v>
          </cell>
          <cell r="L60">
            <v>0</v>
          </cell>
          <cell r="M60">
            <v>0</v>
          </cell>
          <cell r="N60">
            <v>0</v>
          </cell>
          <cell r="O60">
            <v>0</v>
          </cell>
        </row>
        <row r="61">
          <cell r="C61">
            <v>7165.4053666346135</v>
          </cell>
          <cell r="D61">
            <v>0</v>
          </cell>
          <cell r="E61">
            <v>0</v>
          </cell>
          <cell r="F61">
            <v>0</v>
          </cell>
          <cell r="G61">
            <v>0</v>
          </cell>
          <cell r="H61">
            <v>0</v>
          </cell>
          <cell r="I61">
            <v>0</v>
          </cell>
          <cell r="J61">
            <v>0</v>
          </cell>
          <cell r="K61">
            <v>0</v>
          </cell>
          <cell r="L61">
            <v>0</v>
          </cell>
          <cell r="M61">
            <v>7165.4053666346135</v>
          </cell>
          <cell r="N61">
            <v>0</v>
          </cell>
          <cell r="O61">
            <v>0</v>
          </cell>
        </row>
        <row r="62">
          <cell r="C62">
            <v>0</v>
          </cell>
          <cell r="D62">
            <v>0</v>
          </cell>
          <cell r="E62">
            <v>0</v>
          </cell>
          <cell r="F62">
            <v>0</v>
          </cell>
          <cell r="G62">
            <v>0</v>
          </cell>
          <cell r="H62">
            <v>0</v>
          </cell>
          <cell r="I62">
            <v>0</v>
          </cell>
          <cell r="J62">
            <v>0</v>
          </cell>
          <cell r="K62">
            <v>0</v>
          </cell>
          <cell r="L62">
            <v>0</v>
          </cell>
          <cell r="M62">
            <v>0</v>
          </cell>
          <cell r="N62">
            <v>0</v>
          </cell>
          <cell r="O62">
            <v>0</v>
          </cell>
        </row>
        <row r="63">
          <cell r="C63">
            <v>0</v>
          </cell>
          <cell r="D63">
            <v>0</v>
          </cell>
          <cell r="E63">
            <v>0</v>
          </cell>
          <cell r="F63">
            <v>0</v>
          </cell>
          <cell r="G63">
            <v>0</v>
          </cell>
          <cell r="H63">
            <v>0</v>
          </cell>
          <cell r="I63">
            <v>0</v>
          </cell>
          <cell r="J63">
            <v>0</v>
          </cell>
          <cell r="K63">
            <v>0</v>
          </cell>
          <cell r="L63">
            <v>0</v>
          </cell>
          <cell r="M63">
            <v>0</v>
          </cell>
          <cell r="N63">
            <v>0</v>
          </cell>
          <cell r="O63">
            <v>0</v>
          </cell>
        </row>
        <row r="64">
          <cell r="C64">
            <v>156045.68344217286</v>
          </cell>
          <cell r="D64">
            <v>0</v>
          </cell>
          <cell r="E64">
            <v>0</v>
          </cell>
          <cell r="F64">
            <v>15000</v>
          </cell>
          <cell r="G64">
            <v>0</v>
          </cell>
          <cell r="H64">
            <v>0</v>
          </cell>
          <cell r="I64">
            <v>0</v>
          </cell>
          <cell r="J64">
            <v>141045.68344217286</v>
          </cell>
          <cell r="K64">
            <v>0</v>
          </cell>
          <cell r="L64">
            <v>0</v>
          </cell>
          <cell r="M64">
            <v>0</v>
          </cell>
          <cell r="N64">
            <v>0</v>
          </cell>
          <cell r="O64">
            <v>0</v>
          </cell>
        </row>
        <row r="65">
          <cell r="C65">
            <v>0</v>
          </cell>
          <cell r="D65">
            <v>0</v>
          </cell>
          <cell r="E65">
            <v>0</v>
          </cell>
          <cell r="F65">
            <v>0</v>
          </cell>
          <cell r="G65">
            <v>0</v>
          </cell>
          <cell r="H65">
            <v>0</v>
          </cell>
          <cell r="I65">
            <v>0</v>
          </cell>
          <cell r="J65">
            <v>0</v>
          </cell>
          <cell r="K65">
            <v>0</v>
          </cell>
          <cell r="L65">
            <v>0</v>
          </cell>
          <cell r="M65">
            <v>0</v>
          </cell>
          <cell r="N65">
            <v>0</v>
          </cell>
          <cell r="O65">
            <v>0</v>
          </cell>
        </row>
        <row r="66">
          <cell r="C66">
            <v>0</v>
          </cell>
          <cell r="D66">
            <v>0</v>
          </cell>
          <cell r="E66">
            <v>0</v>
          </cell>
          <cell r="F66">
            <v>0</v>
          </cell>
          <cell r="G66">
            <v>0</v>
          </cell>
          <cell r="H66">
            <v>0</v>
          </cell>
          <cell r="I66">
            <v>0</v>
          </cell>
          <cell r="J66">
            <v>0</v>
          </cell>
          <cell r="K66">
            <v>0</v>
          </cell>
          <cell r="L66">
            <v>0</v>
          </cell>
          <cell r="M66">
            <v>0</v>
          </cell>
          <cell r="N66">
            <v>0</v>
          </cell>
          <cell r="O66">
            <v>0</v>
          </cell>
        </row>
        <row r="67">
          <cell r="C67">
            <v>0</v>
          </cell>
          <cell r="D67">
            <v>0</v>
          </cell>
          <cell r="E67">
            <v>0</v>
          </cell>
          <cell r="F67">
            <v>0</v>
          </cell>
          <cell r="G67">
            <v>0</v>
          </cell>
          <cell r="H67">
            <v>0</v>
          </cell>
          <cell r="I67">
            <v>0</v>
          </cell>
          <cell r="J67">
            <v>0</v>
          </cell>
          <cell r="K67">
            <v>0</v>
          </cell>
          <cell r="L67">
            <v>0</v>
          </cell>
          <cell r="M67">
            <v>0</v>
          </cell>
          <cell r="N67">
            <v>0</v>
          </cell>
          <cell r="O67">
            <v>0</v>
          </cell>
        </row>
        <row r="68">
          <cell r="C68">
            <v>0</v>
          </cell>
          <cell r="D68">
            <v>0</v>
          </cell>
          <cell r="E68">
            <v>0</v>
          </cell>
          <cell r="F68">
            <v>0</v>
          </cell>
          <cell r="G68">
            <v>0</v>
          </cell>
          <cell r="H68">
            <v>0</v>
          </cell>
          <cell r="I68">
            <v>0</v>
          </cell>
          <cell r="J68">
            <v>0</v>
          </cell>
          <cell r="K68">
            <v>0</v>
          </cell>
          <cell r="L68">
            <v>0</v>
          </cell>
          <cell r="M68">
            <v>0</v>
          </cell>
          <cell r="N68">
            <v>0</v>
          </cell>
          <cell r="O68">
            <v>0</v>
          </cell>
        </row>
        <row r="69">
          <cell r="C69">
            <v>0</v>
          </cell>
          <cell r="D69">
            <v>0</v>
          </cell>
          <cell r="E69">
            <v>0</v>
          </cell>
          <cell r="F69">
            <v>0</v>
          </cell>
          <cell r="G69">
            <v>0</v>
          </cell>
          <cell r="H69">
            <v>0</v>
          </cell>
          <cell r="I69">
            <v>0</v>
          </cell>
          <cell r="J69">
            <v>0</v>
          </cell>
          <cell r="K69">
            <v>0</v>
          </cell>
          <cell r="L69">
            <v>0</v>
          </cell>
          <cell r="M69">
            <v>0</v>
          </cell>
          <cell r="N69">
            <v>0</v>
          </cell>
          <cell r="O69">
            <v>0</v>
          </cell>
        </row>
        <row r="70">
          <cell r="C70">
            <v>146326.47752015252</v>
          </cell>
          <cell r="D70">
            <v>0</v>
          </cell>
          <cell r="E70">
            <v>0</v>
          </cell>
          <cell r="F70">
            <v>0</v>
          </cell>
          <cell r="G70">
            <v>143326.47752015252</v>
          </cell>
          <cell r="H70">
            <v>0</v>
          </cell>
          <cell r="I70">
            <v>0</v>
          </cell>
          <cell r="J70">
            <v>0</v>
          </cell>
          <cell r="K70">
            <v>3000</v>
          </cell>
          <cell r="L70">
            <v>0</v>
          </cell>
          <cell r="M70">
            <v>0</v>
          </cell>
          <cell r="N70">
            <v>0</v>
          </cell>
          <cell r="O70">
            <v>0</v>
          </cell>
        </row>
        <row r="71">
          <cell r="C71">
            <v>0</v>
          </cell>
          <cell r="E71">
            <v>0</v>
          </cell>
          <cell r="F71">
            <v>0</v>
          </cell>
          <cell r="G71"/>
          <cell r="J71"/>
          <cell r="M71"/>
          <cell r="N71"/>
        </row>
        <row r="72">
          <cell r="C72">
            <v>71039877.102840617</v>
          </cell>
          <cell r="D72">
            <v>1026023.9809688198</v>
          </cell>
          <cell r="E72">
            <v>1012662.7355975971</v>
          </cell>
          <cell r="F72">
            <v>222662.87431803136</v>
          </cell>
          <cell r="G72">
            <v>191136.59634888207</v>
          </cell>
          <cell r="H72">
            <v>305891.66004370281</v>
          </cell>
          <cell r="I72">
            <v>833370.94393799687</v>
          </cell>
          <cell r="J72">
            <v>891936.29729189374</v>
          </cell>
          <cell r="K72">
            <v>3000</v>
          </cell>
          <cell r="L72">
            <v>16116298.561350605</v>
          </cell>
          <cell r="M72">
            <v>7165.4053666346135</v>
          </cell>
          <cell r="N72">
            <v>410197.93249067001</v>
          </cell>
          <cell r="O72">
            <v>19530.115125788558</v>
          </cell>
        </row>
      </sheetData>
      <sheetData sheetId="1">
        <row r="7">
          <cell r="D7" t="str">
            <v>SW</v>
          </cell>
          <cell r="E7" t="str">
            <v>CRP</v>
          </cell>
          <cell r="F7" t="str">
            <v>WQ</v>
          </cell>
          <cell r="G7" t="str">
            <v>TMDL - MULTI PROJECT</v>
          </cell>
          <cell r="H7" t="str">
            <v>EDA- PLANNING</v>
          </cell>
          <cell r="I7" t="str">
            <v>TXCDBG</v>
          </cell>
          <cell r="J7" t="str">
            <v>LIVABLE CENTERS</v>
          </cell>
          <cell r="K7" t="str">
            <v>FORECAST</v>
          </cell>
          <cell r="L7" t="str">
            <v>LOCAL - EXPENSE</v>
          </cell>
          <cell r="M7" t="str">
            <v>EDA - DISASTER RECOVERY</v>
          </cell>
          <cell r="N7" t="str">
            <v>GLO (TDHCA) - IKE</v>
          </cell>
          <cell r="O7" t="str">
            <v>LOCAL SUSTAINABILITY</v>
          </cell>
        </row>
        <row r="8">
          <cell r="C8" t="str">
            <v>TOTAL</v>
          </cell>
          <cell r="D8" t="str">
            <v>TCEQ.18.0301</v>
          </cell>
          <cell r="E8" t="str">
            <v>TCEQ.18.0601 - TCEQ.18.0604</v>
          </cell>
          <cell r="F8" t="str">
            <v>TCEQ.18.0121</v>
          </cell>
          <cell r="G8" t="str">
            <v>TCEQ.18.0401 - TCEQ.18.0403</v>
          </cell>
          <cell r="H8" t="str">
            <v>EDAC.18.0101</v>
          </cell>
          <cell r="I8" t="str">
            <v>HCAF.18.0101-HCAF.18.0102</v>
          </cell>
          <cell r="J8" t="str">
            <v>TDOT.18.0440</v>
          </cell>
          <cell r="K8" t="str">
            <v>TDOT.18.0210</v>
          </cell>
          <cell r="L8" t="str">
            <v>LOCL.18.0209</v>
          </cell>
          <cell r="M8" t="str">
            <v>EDAC.16.0101</v>
          </cell>
          <cell r="N8" t="str">
            <v>HCAF.12.0401-HCAF.12.0504</v>
          </cell>
          <cell r="O8" t="str">
            <v>LOCL.18.0214</v>
          </cell>
          <cell r="AB8" t="str">
            <v>Harvey Relief</v>
          </cell>
        </row>
        <row r="15">
          <cell r="AB15">
            <v>50000000</v>
          </cell>
        </row>
        <row r="17">
          <cell r="AB17"/>
        </row>
        <row r="22">
          <cell r="AB22">
            <v>50000000</v>
          </cell>
        </row>
        <row r="30">
          <cell r="AB30">
            <v>50000000</v>
          </cell>
        </row>
        <row r="32">
          <cell r="AB32"/>
        </row>
        <row r="33">
          <cell r="AB33"/>
        </row>
        <row r="34">
          <cell r="AB34"/>
        </row>
        <row r="35">
          <cell r="AB35"/>
        </row>
        <row r="36">
          <cell r="AB36"/>
        </row>
        <row r="37">
          <cell r="AB37"/>
        </row>
        <row r="38">
          <cell r="AB38"/>
        </row>
        <row r="39">
          <cell r="AB39"/>
        </row>
        <row r="40">
          <cell r="AB40"/>
        </row>
        <row r="41">
          <cell r="AB41"/>
        </row>
        <row r="42">
          <cell r="AB42"/>
        </row>
        <row r="43">
          <cell r="AB43"/>
        </row>
        <row r="44">
          <cell r="AB44">
            <v>50000000</v>
          </cell>
        </row>
        <row r="45">
          <cell r="AB45"/>
        </row>
        <row r="46">
          <cell r="AB46"/>
        </row>
        <row r="47">
          <cell r="AB47"/>
        </row>
        <row r="48">
          <cell r="AB48"/>
        </row>
        <row r="49">
          <cell r="AB49"/>
        </row>
        <row r="50">
          <cell r="AB50"/>
        </row>
        <row r="51">
          <cell r="AB51"/>
        </row>
        <row r="52">
          <cell r="AB52"/>
        </row>
        <row r="53">
          <cell r="AB53"/>
        </row>
        <row r="54">
          <cell r="AB54"/>
        </row>
        <row r="55">
          <cell r="AB55"/>
        </row>
        <row r="56">
          <cell r="AB56"/>
        </row>
        <row r="57">
          <cell r="AB57"/>
        </row>
        <row r="58">
          <cell r="AB58"/>
        </row>
        <row r="59">
          <cell r="AB59"/>
        </row>
        <row r="60">
          <cell r="AB60"/>
        </row>
        <row r="61">
          <cell r="AB61"/>
        </row>
        <row r="62">
          <cell r="AB62"/>
        </row>
        <row r="63">
          <cell r="AB63"/>
        </row>
        <row r="64">
          <cell r="AB64"/>
        </row>
        <row r="65">
          <cell r="AB65"/>
        </row>
        <row r="66">
          <cell r="AB66"/>
        </row>
        <row r="67">
          <cell r="AB67"/>
        </row>
        <row r="68">
          <cell r="AB68"/>
        </row>
        <row r="69">
          <cell r="AB69"/>
        </row>
        <row r="70">
          <cell r="AB70"/>
        </row>
        <row r="71">
          <cell r="AB71"/>
        </row>
        <row r="72">
          <cell r="AB72">
            <v>50000000</v>
          </cell>
        </row>
      </sheetData>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CAPITAL"/>
      <sheetName val="EXPENDABLE EQUIP"/>
      <sheetName val="OTHERS"/>
      <sheetName val="TRNG"/>
      <sheetName val="TRAVEL"/>
      <sheetName val="CONSULTANT"/>
      <sheetName val="(911 Others)"/>
      <sheetName val="(911 Projects0"/>
      <sheetName val="PASS-THRU"/>
    </sheetNames>
    <sheetDataSet>
      <sheetData sheetId="0">
        <row r="6">
          <cell r="D6" t="str">
            <v>LOCAL</v>
          </cell>
          <cell r="E6" t="str">
            <v>GIS ADMIN</v>
          </cell>
          <cell r="F6" t="str">
            <v>GC911</v>
          </cell>
          <cell r="G6" t="str">
            <v>NETWORK</v>
          </cell>
          <cell r="H6" t="str">
            <v>TWC</v>
          </cell>
          <cell r="I6" t="str">
            <v>Local DS</v>
          </cell>
          <cell r="J6" t="str">
            <v>GIS DAY</v>
          </cell>
        </row>
        <row r="7">
          <cell r="D7" t="str">
            <v>LOC930</v>
          </cell>
          <cell r="E7">
            <v>140101</v>
          </cell>
          <cell r="F7" t="str">
            <v>E911</v>
          </cell>
          <cell r="G7">
            <v>140101</v>
          </cell>
          <cell r="H7">
            <v>141402</v>
          </cell>
          <cell r="I7">
            <v>140101</v>
          </cell>
          <cell r="J7" t="str">
            <v>LOC935</v>
          </cell>
        </row>
        <row r="8">
          <cell r="C8" t="str">
            <v>TOTAL</v>
          </cell>
        </row>
        <row r="10">
          <cell r="C10">
            <v>884731.6761654492</v>
          </cell>
          <cell r="D10">
            <v>0</v>
          </cell>
          <cell r="E10">
            <v>86619.170864882704</v>
          </cell>
          <cell r="F10">
            <v>584674.24944657972</v>
          </cell>
          <cell r="G10">
            <v>522416.47209418262</v>
          </cell>
          <cell r="H10">
            <v>163481.65871816789</v>
          </cell>
          <cell r="I10">
            <v>136575.76800070173</v>
          </cell>
          <cell r="J10">
            <v>0</v>
          </cell>
        </row>
        <row r="11">
          <cell r="C11">
            <v>426883.03374982934</v>
          </cell>
          <cell r="D11">
            <v>0</v>
          </cell>
          <cell r="E11">
            <v>41793.749942305905</v>
          </cell>
          <cell r="F11">
            <v>282105.32535797468</v>
          </cell>
          <cell r="G11">
            <v>252065.9477854431</v>
          </cell>
          <cell r="H11">
            <v>78879.900331516008</v>
          </cell>
          <cell r="I11">
            <v>65897.80806033859</v>
          </cell>
          <cell r="J11">
            <v>0</v>
          </cell>
        </row>
        <row r="12">
          <cell r="C12">
            <v>1311614.7099152785</v>
          </cell>
          <cell r="D12">
            <v>0</v>
          </cell>
          <cell r="E12">
            <v>128412.92080718861</v>
          </cell>
          <cell r="F12">
            <v>866779.57480455446</v>
          </cell>
          <cell r="G12">
            <v>774482.41987962578</v>
          </cell>
          <cell r="H12">
            <v>242361.55904968391</v>
          </cell>
          <cell r="I12">
            <v>202473.57606104034</v>
          </cell>
          <cell r="J12">
            <v>0</v>
          </cell>
        </row>
        <row r="13">
          <cell r="C13">
            <v>147687.81633646041</v>
          </cell>
          <cell r="D13">
            <v>0</v>
          </cell>
          <cell r="E13">
            <v>14459.294882889439</v>
          </cell>
          <cell r="F13">
            <v>97599.380122992836</v>
          </cell>
          <cell r="G13">
            <v>87206.720478445874</v>
          </cell>
          <cell r="H13">
            <v>27289.911548994409</v>
          </cell>
          <cell r="I13">
            <v>22798.524664473141</v>
          </cell>
          <cell r="J13">
            <v>0</v>
          </cell>
        </row>
        <row r="14">
          <cell r="C14">
            <v>2086008.6</v>
          </cell>
          <cell r="D14">
            <v>0</v>
          </cell>
          <cell r="E14">
            <v>0</v>
          </cell>
          <cell r="F14">
            <v>604058.6</v>
          </cell>
          <cell r="G14">
            <v>16000</v>
          </cell>
          <cell r="H14">
            <v>6500</v>
          </cell>
          <cell r="I14">
            <v>1475450</v>
          </cell>
          <cell r="J14">
            <v>0</v>
          </cell>
        </row>
        <row r="15">
          <cell r="C15">
            <v>0</v>
          </cell>
          <cell r="D15">
            <v>0</v>
          </cell>
          <cell r="E15">
            <v>0</v>
          </cell>
          <cell r="F15">
            <v>0</v>
          </cell>
          <cell r="G15"/>
          <cell r="H15">
            <v>0</v>
          </cell>
          <cell r="I15">
            <v>0</v>
          </cell>
          <cell r="J15" t="str">
            <v xml:space="preserve"> </v>
          </cell>
        </row>
        <row r="16">
          <cell r="C16">
            <v>57269</v>
          </cell>
          <cell r="D16">
            <v>0</v>
          </cell>
          <cell r="E16">
            <v>1700</v>
          </cell>
          <cell r="F16">
            <v>49668</v>
          </cell>
          <cell r="G16">
            <v>8100</v>
          </cell>
          <cell r="H16">
            <v>500</v>
          </cell>
          <cell r="I16">
            <v>7101</v>
          </cell>
          <cell r="J16">
            <v>0</v>
          </cell>
        </row>
        <row r="17">
          <cell r="C17">
            <v>90691.510669102514</v>
          </cell>
          <cell r="D17"/>
          <cell r="E17">
            <v>8302.7439344953018</v>
          </cell>
          <cell r="F17">
            <v>62589.915813887652</v>
          </cell>
          <cell r="G17">
            <v>53648.499269046559</v>
          </cell>
          <cell r="H17">
            <v>13412.124817261642</v>
          </cell>
          <cell r="I17">
            <v>14689.470037953228</v>
          </cell>
          <cell r="J17">
            <v>0</v>
          </cell>
        </row>
        <row r="18">
          <cell r="C18">
            <v>7000</v>
          </cell>
          <cell r="D18">
            <v>0</v>
          </cell>
          <cell r="E18">
            <v>0</v>
          </cell>
          <cell r="F18">
            <v>0</v>
          </cell>
          <cell r="G18">
            <v>12245</v>
          </cell>
          <cell r="H18">
            <v>1000</v>
          </cell>
          <cell r="I18">
            <v>6000</v>
          </cell>
          <cell r="J18">
            <v>0</v>
          </cell>
        </row>
        <row r="19">
          <cell r="C19">
            <v>0</v>
          </cell>
          <cell r="D19">
            <v>0</v>
          </cell>
          <cell r="E19">
            <v>0</v>
          </cell>
          <cell r="F19">
            <v>0</v>
          </cell>
          <cell r="G19">
            <v>37500</v>
          </cell>
          <cell r="H19">
            <v>0</v>
          </cell>
          <cell r="I19">
            <v>0</v>
          </cell>
          <cell r="J19">
            <v>0</v>
          </cell>
        </row>
        <row r="20">
          <cell r="C20">
            <v>2138993.04</v>
          </cell>
          <cell r="D20">
            <v>0</v>
          </cell>
          <cell r="E20">
            <v>57050</v>
          </cell>
          <cell r="F20">
            <v>1911288.04</v>
          </cell>
          <cell r="G20">
            <v>211950</v>
          </cell>
          <cell r="H20">
            <v>213800</v>
          </cell>
          <cell r="I20">
            <v>5495</v>
          </cell>
          <cell r="J20">
            <v>8410</v>
          </cell>
        </row>
        <row r="21">
          <cell r="C21">
            <v>0</v>
          </cell>
          <cell r="D21"/>
          <cell r="E21"/>
          <cell r="F21"/>
          <cell r="G21"/>
          <cell r="H21"/>
          <cell r="I21"/>
          <cell r="J21"/>
        </row>
        <row r="22">
          <cell r="C22">
            <v>5839264.6769208405</v>
          </cell>
          <cell r="D22">
            <v>0</v>
          </cell>
          <cell r="E22">
            <v>209924.95962457336</v>
          </cell>
          <cell r="F22">
            <v>3591983.510741435</v>
          </cell>
          <cell r="G22">
            <v>1201132.6396271181</v>
          </cell>
          <cell r="H22">
            <v>504863.59541593998</v>
          </cell>
          <cell r="I22">
            <v>1734007.5707634666</v>
          </cell>
          <cell r="J22">
            <v>8410</v>
          </cell>
        </row>
        <row r="23">
          <cell r="C23">
            <v>13831.823277952826</v>
          </cell>
          <cell r="D23"/>
          <cell r="E23">
            <v>0</v>
          </cell>
          <cell r="F23">
            <v>9545.9062059111056</v>
          </cell>
          <cell r="G23">
            <v>0</v>
          </cell>
          <cell r="H23">
            <v>2045.5513298380945</v>
          </cell>
          <cell r="I23">
            <v>2240.3657422036276</v>
          </cell>
          <cell r="J23">
            <v>0</v>
          </cell>
        </row>
        <row r="24">
          <cell r="C24">
            <v>79484.557617336555</v>
          </cell>
          <cell r="D24"/>
          <cell r="E24">
            <v>0</v>
          </cell>
          <cell r="F24">
            <v>54855.539764077344</v>
          </cell>
          <cell r="G24">
            <v>0</v>
          </cell>
          <cell r="H24">
            <v>11754.758520873718</v>
          </cell>
          <cell r="I24">
            <v>12874.259332385502</v>
          </cell>
          <cell r="J24">
            <v>0</v>
          </cell>
        </row>
        <row r="25">
          <cell r="C25">
            <v>33936.921222147299</v>
          </cell>
          <cell r="D25"/>
          <cell r="E25">
            <v>3106.9012386472891</v>
          </cell>
          <cell r="F25">
            <v>23421.2554913411</v>
          </cell>
          <cell r="G25">
            <v>20075.361849720943</v>
          </cell>
          <cell r="H25">
            <v>5018.8404624302366</v>
          </cell>
          <cell r="I25">
            <v>5496.8252683759738</v>
          </cell>
          <cell r="J25">
            <v>0</v>
          </cell>
        </row>
        <row r="26">
          <cell r="C26">
            <v>13908.324324208994</v>
          </cell>
          <cell r="D26"/>
          <cell r="E26">
            <v>1273.297297286739</v>
          </cell>
          <cell r="F26">
            <v>9598.7027026231081</v>
          </cell>
          <cell r="G26">
            <v>8227.4594593912352</v>
          </cell>
          <cell r="H26">
            <v>2056.8648648478093</v>
          </cell>
          <cell r="I26">
            <v>2252.756756738077</v>
          </cell>
          <cell r="J26">
            <v>0</v>
          </cell>
        </row>
        <row r="27">
          <cell r="C27">
            <v>19521.894057693418</v>
          </cell>
          <cell r="D27"/>
          <cell r="E27">
            <v>1787.215653169116</v>
          </cell>
          <cell r="F27">
            <v>13472.856462351794</v>
          </cell>
          <cell r="G27">
            <v>11548.162682015825</v>
          </cell>
          <cell r="H27">
            <v>2887.0406705039563</v>
          </cell>
          <cell r="I27">
            <v>3161.9969248376669</v>
          </cell>
          <cell r="J27">
            <v>0</v>
          </cell>
        </row>
        <row r="28">
          <cell r="C28">
            <v>12083.012646846324</v>
          </cell>
          <cell r="D28"/>
          <cell r="E28">
            <v>1106.1912986549453</v>
          </cell>
          <cell r="F28">
            <v>8338.9805590911237</v>
          </cell>
          <cell r="G28">
            <v>7147.6976220781071</v>
          </cell>
          <cell r="H28">
            <v>1786.924405519527</v>
          </cell>
          <cell r="I28">
            <v>1957.1076822356724</v>
          </cell>
          <cell r="J28">
            <v>0</v>
          </cell>
        </row>
        <row r="29">
          <cell r="C29">
            <v>0</v>
          </cell>
          <cell r="D29"/>
          <cell r="E29"/>
          <cell r="F29"/>
          <cell r="G29"/>
          <cell r="H29"/>
          <cell r="I29"/>
          <cell r="J29"/>
        </row>
        <row r="30">
          <cell r="C30">
            <v>6012031.2100670263</v>
          </cell>
          <cell r="D30">
            <v>0</v>
          </cell>
          <cell r="E30">
            <v>217198.56511233145</v>
          </cell>
          <cell r="F30">
            <v>3711216.751926831</v>
          </cell>
          <cell r="G30">
            <v>1248131.3212403243</v>
          </cell>
          <cell r="H30">
            <v>530413.57566995337</v>
          </cell>
          <cell r="I30">
            <v>1761990.8824702431</v>
          </cell>
          <cell r="J30">
            <v>8410</v>
          </cell>
        </row>
        <row r="31">
          <cell r="D31"/>
          <cell r="E31"/>
          <cell r="F31"/>
          <cell r="G31"/>
          <cell r="H31"/>
          <cell r="I31"/>
          <cell r="J31"/>
        </row>
        <row r="32">
          <cell r="D32"/>
          <cell r="E32"/>
          <cell r="F32"/>
          <cell r="G32"/>
          <cell r="H32"/>
          <cell r="I32"/>
          <cell r="J32"/>
        </row>
        <row r="33">
          <cell r="D33"/>
          <cell r="E33"/>
          <cell r="F33"/>
          <cell r="G33"/>
          <cell r="H33"/>
          <cell r="I33"/>
          <cell r="J33"/>
        </row>
        <row r="34">
          <cell r="C34">
            <v>0</v>
          </cell>
          <cell r="D34"/>
          <cell r="E34"/>
          <cell r="F34"/>
          <cell r="G34"/>
          <cell r="H34"/>
          <cell r="I34"/>
          <cell r="J34"/>
        </row>
        <row r="35">
          <cell r="C35">
            <v>0</v>
          </cell>
          <cell r="D35"/>
          <cell r="E35"/>
          <cell r="F35"/>
          <cell r="G35"/>
          <cell r="H35"/>
          <cell r="I35"/>
          <cell r="J35"/>
        </row>
        <row r="36">
          <cell r="C36">
            <v>0</v>
          </cell>
          <cell r="D36"/>
          <cell r="E36"/>
          <cell r="F36"/>
          <cell r="G36"/>
          <cell r="H36"/>
          <cell r="I36"/>
          <cell r="J36"/>
        </row>
        <row r="37">
          <cell r="C37">
            <v>0</v>
          </cell>
          <cell r="D37"/>
          <cell r="E37"/>
          <cell r="F37"/>
          <cell r="G37"/>
          <cell r="H37"/>
          <cell r="I37"/>
          <cell r="J37"/>
        </row>
        <row r="38">
          <cell r="D38"/>
          <cell r="E38"/>
          <cell r="F38"/>
          <cell r="G38"/>
          <cell r="H38"/>
          <cell r="I38"/>
          <cell r="J38"/>
        </row>
        <row r="39">
          <cell r="C39">
            <v>0</v>
          </cell>
          <cell r="D39"/>
          <cell r="E39"/>
          <cell r="F39"/>
          <cell r="G39"/>
          <cell r="H39"/>
          <cell r="I39"/>
          <cell r="J39"/>
        </row>
        <row r="40">
          <cell r="C40">
            <v>530413.57566995337</v>
          </cell>
          <cell r="D40"/>
          <cell r="E40"/>
          <cell r="F40"/>
          <cell r="G40"/>
          <cell r="H40">
            <v>530413.57566995337</v>
          </cell>
          <cell r="I40"/>
          <cell r="J40"/>
        </row>
        <row r="41">
          <cell r="C41">
            <v>0</v>
          </cell>
          <cell r="D41"/>
          <cell r="E41"/>
          <cell r="F41"/>
          <cell r="G41"/>
          <cell r="H41"/>
          <cell r="I41"/>
          <cell r="J41"/>
        </row>
        <row r="42">
          <cell r="C42">
            <v>0</v>
          </cell>
          <cell r="D42"/>
          <cell r="E42"/>
          <cell r="F42"/>
          <cell r="G42"/>
          <cell r="H42"/>
          <cell r="I42"/>
          <cell r="J42"/>
        </row>
        <row r="43">
          <cell r="C43">
            <v>0</v>
          </cell>
          <cell r="D43"/>
          <cell r="E43"/>
          <cell r="F43"/>
          <cell r="G43"/>
          <cell r="H43"/>
          <cell r="I43"/>
          <cell r="J43"/>
        </row>
        <row r="44">
          <cell r="C44">
            <v>0</v>
          </cell>
          <cell r="D44"/>
          <cell r="E44"/>
          <cell r="F44"/>
          <cell r="G44"/>
          <cell r="H44"/>
          <cell r="I44"/>
          <cell r="J44"/>
        </row>
        <row r="45">
          <cell r="C45">
            <v>0</v>
          </cell>
          <cell r="D45"/>
          <cell r="E45"/>
          <cell r="F45"/>
          <cell r="G45"/>
          <cell r="H45"/>
          <cell r="I45"/>
          <cell r="J45"/>
        </row>
        <row r="46">
          <cell r="C46">
            <v>0</v>
          </cell>
          <cell r="D46"/>
          <cell r="E46"/>
          <cell r="F46"/>
          <cell r="G46"/>
          <cell r="H46"/>
          <cell r="I46"/>
          <cell r="J46"/>
        </row>
        <row r="47">
          <cell r="C47">
            <v>0</v>
          </cell>
          <cell r="D47"/>
          <cell r="E47"/>
          <cell r="F47"/>
          <cell r="G47"/>
          <cell r="H47"/>
          <cell r="I47"/>
          <cell r="J47"/>
        </row>
        <row r="48">
          <cell r="C48">
            <v>0</v>
          </cell>
          <cell r="D48"/>
          <cell r="E48"/>
          <cell r="F48"/>
          <cell r="G48"/>
          <cell r="H48"/>
          <cell r="I48"/>
          <cell r="J48"/>
        </row>
        <row r="49">
          <cell r="C49">
            <v>0</v>
          </cell>
          <cell r="D49"/>
          <cell r="E49"/>
          <cell r="F49"/>
          <cell r="G49"/>
          <cell r="H49"/>
          <cell r="I49"/>
          <cell r="J49"/>
        </row>
        <row r="50">
          <cell r="C50">
            <v>0</v>
          </cell>
          <cell r="D50"/>
          <cell r="E50"/>
          <cell r="F50"/>
          <cell r="G50"/>
          <cell r="H50"/>
          <cell r="I50"/>
          <cell r="J50"/>
        </row>
        <row r="51">
          <cell r="C51">
            <v>0</v>
          </cell>
          <cell r="D51"/>
          <cell r="E51"/>
          <cell r="F51"/>
          <cell r="G51"/>
          <cell r="H51"/>
          <cell r="I51"/>
          <cell r="J51"/>
        </row>
        <row r="52">
          <cell r="C52">
            <v>0</v>
          </cell>
          <cell r="D52"/>
          <cell r="E52"/>
          <cell r="F52"/>
          <cell r="G52"/>
          <cell r="H52"/>
          <cell r="I52"/>
          <cell r="J52"/>
        </row>
        <row r="53">
          <cell r="C53">
            <v>0</v>
          </cell>
          <cell r="D53"/>
          <cell r="E53"/>
          <cell r="F53"/>
          <cell r="G53"/>
          <cell r="H53"/>
          <cell r="I53"/>
          <cell r="J53"/>
        </row>
        <row r="54">
          <cell r="C54">
            <v>0</v>
          </cell>
          <cell r="D54"/>
          <cell r="E54"/>
          <cell r="F54"/>
          <cell r="G54"/>
          <cell r="H54"/>
          <cell r="I54"/>
          <cell r="J54"/>
        </row>
        <row r="55">
          <cell r="C55">
            <v>0</v>
          </cell>
          <cell r="D55"/>
          <cell r="E55"/>
          <cell r="F55"/>
          <cell r="G55"/>
          <cell r="H55"/>
          <cell r="I55"/>
          <cell r="J55"/>
        </row>
        <row r="56">
          <cell r="C56">
            <v>0</v>
          </cell>
          <cell r="D56"/>
          <cell r="E56"/>
          <cell r="G56"/>
          <cell r="H56"/>
          <cell r="I56"/>
          <cell r="J56"/>
        </row>
        <row r="57">
          <cell r="C57">
            <v>0</v>
          </cell>
          <cell r="D57"/>
          <cell r="E57"/>
          <cell r="G57"/>
          <cell r="H57"/>
          <cell r="I57"/>
          <cell r="J57"/>
        </row>
        <row r="58">
          <cell r="C58">
            <v>3711216.751926831</v>
          </cell>
          <cell r="F58">
            <v>3711216.751926831</v>
          </cell>
        </row>
        <row r="59">
          <cell r="C59">
            <v>0</v>
          </cell>
          <cell r="D59"/>
          <cell r="E59"/>
          <cell r="G59"/>
          <cell r="H59"/>
          <cell r="I59"/>
          <cell r="J59"/>
        </row>
        <row r="60">
          <cell r="C60">
            <v>8410</v>
          </cell>
          <cell r="D60"/>
          <cell r="E60"/>
          <cell r="G60"/>
          <cell r="H60"/>
          <cell r="I60"/>
          <cell r="J60">
            <v>8410</v>
          </cell>
        </row>
        <row r="61">
          <cell r="C61">
            <v>1760364</v>
          </cell>
          <cell r="D61"/>
          <cell r="E61"/>
          <cell r="G61"/>
          <cell r="H61"/>
          <cell r="I61">
            <v>1760364</v>
          </cell>
          <cell r="J61"/>
        </row>
        <row r="62">
          <cell r="C62">
            <v>0</v>
          </cell>
          <cell r="D62"/>
          <cell r="E62"/>
          <cell r="G62"/>
          <cell r="H62"/>
          <cell r="I62"/>
          <cell r="J62"/>
        </row>
        <row r="63">
          <cell r="C63">
            <v>0</v>
          </cell>
          <cell r="D63"/>
          <cell r="E63"/>
          <cell r="G63"/>
          <cell r="H63"/>
          <cell r="I63"/>
          <cell r="J63"/>
        </row>
        <row r="64">
          <cell r="C64">
            <v>0</v>
          </cell>
          <cell r="D64"/>
          <cell r="E64"/>
          <cell r="G64"/>
          <cell r="H64"/>
          <cell r="I64"/>
          <cell r="J64"/>
        </row>
        <row r="65">
          <cell r="C65">
            <v>0</v>
          </cell>
          <cell r="D65"/>
          <cell r="E65"/>
          <cell r="G65"/>
          <cell r="H65"/>
          <cell r="I65"/>
          <cell r="J65"/>
        </row>
        <row r="66">
          <cell r="C66">
            <v>0</v>
          </cell>
          <cell r="D66"/>
          <cell r="E66"/>
          <cell r="G66"/>
          <cell r="H66"/>
          <cell r="I66"/>
          <cell r="J66"/>
        </row>
        <row r="67">
          <cell r="C67">
            <v>0</v>
          </cell>
          <cell r="D67"/>
          <cell r="E67"/>
          <cell r="G67"/>
          <cell r="H67"/>
          <cell r="I67"/>
          <cell r="J67"/>
        </row>
        <row r="68">
          <cell r="C68">
            <v>0</v>
          </cell>
          <cell r="D68"/>
          <cell r="E68"/>
          <cell r="G68"/>
          <cell r="H68"/>
          <cell r="I68"/>
          <cell r="J68"/>
        </row>
        <row r="69">
          <cell r="C69">
            <v>0</v>
          </cell>
          <cell r="D69"/>
          <cell r="E69"/>
          <cell r="G69"/>
          <cell r="H69"/>
          <cell r="I69"/>
          <cell r="J69"/>
        </row>
        <row r="70">
          <cell r="C70">
            <v>1626.8824702431448</v>
          </cell>
          <cell r="D70">
            <v>0</v>
          </cell>
          <cell r="E70">
            <v>0</v>
          </cell>
          <cell r="G70">
            <v>0</v>
          </cell>
          <cell r="H70"/>
          <cell r="I70">
            <v>1626.8824702431448</v>
          </cell>
          <cell r="J70"/>
        </row>
        <row r="71">
          <cell r="D71"/>
          <cell r="E71"/>
          <cell r="G71"/>
          <cell r="H71"/>
          <cell r="I71"/>
          <cell r="J71"/>
        </row>
        <row r="72">
          <cell r="C72">
            <v>6012031.2100670282</v>
          </cell>
          <cell r="D72">
            <v>0</v>
          </cell>
          <cell r="E72">
            <v>0</v>
          </cell>
          <cell r="F72">
            <v>3711216.751926831</v>
          </cell>
          <cell r="G72">
            <v>0</v>
          </cell>
          <cell r="H72">
            <v>530413.57566995337</v>
          </cell>
          <cell r="I72">
            <v>1761990.8824702431</v>
          </cell>
          <cell r="J72">
            <v>8410</v>
          </cell>
        </row>
      </sheetData>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CAPITAL"/>
      <sheetName val="EXPENDABLE EQUIP"/>
      <sheetName val="OTHERS"/>
      <sheetName val="TRNG"/>
      <sheetName val="TRAVEL"/>
      <sheetName val="911"/>
      <sheetName val="CONSULTANT"/>
      <sheetName val="Sheet2"/>
      <sheetName val="Sheet3"/>
      <sheetName val="Sheet1"/>
    </sheetNames>
    <sheetDataSet>
      <sheetData sheetId="0">
        <row r="58">
          <cell r="B58" t="str">
            <v>Gulf Coast 911 District</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CAPITAL"/>
      <sheetName val="EXPENDABLE EQUIP"/>
      <sheetName val="OTHERS"/>
      <sheetName val="TRNG"/>
      <sheetName val="TRAVEL"/>
      <sheetName val="PASS-THRU"/>
      <sheetName val="CONSULTANT"/>
      <sheetName val="Sheet1"/>
    </sheetNames>
    <sheetDataSet>
      <sheetData sheetId="0">
        <row r="10">
          <cell r="D10">
            <v>2495885.3035609187</v>
          </cell>
          <cell r="E10">
            <v>462521.21215973806</v>
          </cell>
          <cell r="F10">
            <v>1144756.2033600414</v>
          </cell>
        </row>
        <row r="11">
          <cell r="D11">
            <v>1204264.6589681432</v>
          </cell>
          <cell r="E11">
            <v>223166.4848670736</v>
          </cell>
          <cell r="F11">
            <v>552344.86812121992</v>
          </cell>
        </row>
        <row r="12">
          <cell r="D12">
            <v>3700149.9625290618</v>
          </cell>
          <cell r="E12">
            <v>685687.69702681166</v>
          </cell>
          <cell r="F12">
            <v>1697101.0714812614</v>
          </cell>
        </row>
        <row r="13">
          <cell r="D13">
            <v>416636.88578077237</v>
          </cell>
          <cell r="E13">
            <v>77208.434685218992</v>
          </cell>
          <cell r="F13">
            <v>191093.58064879006</v>
          </cell>
        </row>
        <row r="14">
          <cell r="D14">
            <v>1093500</v>
          </cell>
          <cell r="E14">
            <v>203000</v>
          </cell>
          <cell r="F14">
            <v>55200</v>
          </cell>
        </row>
        <row r="15">
          <cell r="D15">
            <v>218158000</v>
          </cell>
          <cell r="E15">
            <v>13500000</v>
          </cell>
          <cell r="F15">
            <v>5619149.9859999996</v>
          </cell>
        </row>
        <row r="16">
          <cell r="D16">
            <v>45100</v>
          </cell>
          <cell r="E16">
            <v>5000</v>
          </cell>
          <cell r="F16">
            <v>91850</v>
          </cell>
        </row>
        <row r="17">
          <cell r="D17">
            <v>238944.04806904559</v>
          </cell>
          <cell r="E17">
            <v>66868.736287201711</v>
          </cell>
          <cell r="F17">
            <v>150518.79612195957</v>
          </cell>
        </row>
        <row r="18">
          <cell r="D18">
            <v>21400</v>
          </cell>
          <cell r="E18">
            <v>7600</v>
          </cell>
          <cell r="F18">
            <v>29074</v>
          </cell>
        </row>
        <row r="19">
          <cell r="D19">
            <v>100000</v>
          </cell>
          <cell r="E19">
            <v>0</v>
          </cell>
          <cell r="F19">
            <v>0</v>
          </cell>
        </row>
        <row r="20">
          <cell r="D20">
            <v>165750</v>
          </cell>
          <cell r="E20">
            <v>54500</v>
          </cell>
          <cell r="F20">
            <v>51229.906909090911</v>
          </cell>
        </row>
        <row r="21">
          <cell r="D21"/>
          <cell r="E21"/>
          <cell r="F21"/>
        </row>
        <row r="22">
          <cell r="D22">
            <v>223939480.8963789</v>
          </cell>
          <cell r="E22">
            <v>14599864.867999231</v>
          </cell>
          <cell r="F22">
            <v>7885217.3411611011</v>
          </cell>
        </row>
        <row r="23">
          <cell r="D23">
            <v>36442.571325870391</v>
          </cell>
          <cell r="E23">
            <v>10198.490865581238</v>
          </cell>
          <cell r="F23">
            <v>22956.386685026857</v>
          </cell>
        </row>
        <row r="24">
          <cell r="D24">
            <v>209417.19700049231</v>
          </cell>
          <cell r="E24">
            <v>58605.616810276973</v>
          </cell>
          <cell r="F24">
            <v>131918.85144023731</v>
          </cell>
        </row>
        <row r="25">
          <cell r="D25">
            <v>89413.278883475752</v>
          </cell>
          <cell r="E25">
            <v>25022.39756357302</v>
          </cell>
          <cell r="F25">
            <v>56324.395621559277</v>
          </cell>
        </row>
        <row r="26">
          <cell r="D26">
            <v>36644.127894275785</v>
          </cell>
          <cell r="E26">
            <v>10254.896677437908</v>
          </cell>
          <cell r="F26">
            <v>23083.353865301993</v>
          </cell>
        </row>
        <row r="27">
          <cell r="D27">
            <v>51434.145905229663</v>
          </cell>
          <cell r="E27">
            <v>14393.898347701979</v>
          </cell>
          <cell r="F27">
            <v>32400.077690904873</v>
          </cell>
        </row>
        <row r="28">
          <cell r="D28">
            <v>31834.99683053085</v>
          </cell>
          <cell r="E28">
            <v>8909.0564296020402</v>
          </cell>
          <cell r="F28">
            <v>20053.922398156024</v>
          </cell>
        </row>
        <row r="29">
          <cell r="D29"/>
          <cell r="E29"/>
          <cell r="F29"/>
        </row>
        <row r="30">
          <cell r="D30">
            <v>224394667.2142188</v>
          </cell>
          <cell r="E30">
            <v>14727249.224693405</v>
          </cell>
          <cell r="F30">
            <v>8171954.328862288</v>
          </cell>
        </row>
        <row r="31">
          <cell r="D31"/>
          <cell r="E31"/>
          <cell r="F31"/>
        </row>
        <row r="32">
          <cell r="D32"/>
          <cell r="E32"/>
          <cell r="F32"/>
        </row>
        <row r="33">
          <cell r="D33"/>
          <cell r="E33"/>
          <cell r="F33"/>
        </row>
        <row r="34">
          <cell r="D34"/>
          <cell r="E34"/>
          <cell r="F34"/>
        </row>
        <row r="35">
          <cell r="D35"/>
          <cell r="E35"/>
          <cell r="F35"/>
        </row>
        <row r="36">
          <cell r="D36"/>
          <cell r="E36"/>
          <cell r="F36"/>
        </row>
        <row r="37">
          <cell r="D37"/>
          <cell r="E37"/>
          <cell r="F37"/>
        </row>
        <row r="38">
          <cell r="D38"/>
          <cell r="E38"/>
          <cell r="F38"/>
        </row>
        <row r="39">
          <cell r="D39"/>
          <cell r="E39"/>
          <cell r="F39">
            <v>5473132</v>
          </cell>
        </row>
        <row r="40">
          <cell r="D40">
            <v>224394667.2142188</v>
          </cell>
          <cell r="E40"/>
          <cell r="F40"/>
        </row>
        <row r="41">
          <cell r="D41"/>
          <cell r="E41"/>
          <cell r="F41"/>
        </row>
        <row r="42">
          <cell r="D42"/>
          <cell r="E42">
            <v>14727249.224693405</v>
          </cell>
          <cell r="F42"/>
        </row>
        <row r="43">
          <cell r="D43"/>
          <cell r="E43"/>
          <cell r="F43"/>
        </row>
        <row r="44">
          <cell r="D44"/>
          <cell r="E44"/>
          <cell r="F44"/>
        </row>
        <row r="45">
          <cell r="D45"/>
          <cell r="E45"/>
          <cell r="F45"/>
        </row>
        <row r="46">
          <cell r="D46"/>
          <cell r="E46"/>
          <cell r="F46"/>
        </row>
        <row r="47">
          <cell r="D47"/>
          <cell r="E47"/>
          <cell r="F47"/>
        </row>
        <row r="48">
          <cell r="D48"/>
          <cell r="E48"/>
          <cell r="F48"/>
        </row>
        <row r="49">
          <cell r="D49"/>
          <cell r="E49"/>
          <cell r="F49"/>
        </row>
        <row r="50">
          <cell r="D50"/>
          <cell r="E50"/>
          <cell r="F50"/>
        </row>
        <row r="51">
          <cell r="D51"/>
          <cell r="E51"/>
          <cell r="F51"/>
        </row>
        <row r="52">
          <cell r="D52"/>
          <cell r="E52"/>
          <cell r="F52"/>
        </row>
        <row r="53">
          <cell r="D53"/>
          <cell r="E53"/>
          <cell r="F53"/>
        </row>
        <row r="54">
          <cell r="D54"/>
          <cell r="E54"/>
          <cell r="F54"/>
        </row>
        <row r="55">
          <cell r="D55"/>
          <cell r="E55"/>
          <cell r="F55"/>
        </row>
        <row r="56">
          <cell r="D56"/>
          <cell r="E56"/>
          <cell r="F56"/>
        </row>
        <row r="57">
          <cell r="D57"/>
          <cell r="E57"/>
          <cell r="F57"/>
        </row>
        <row r="58">
          <cell r="D58"/>
          <cell r="E58"/>
          <cell r="F58"/>
        </row>
        <row r="59">
          <cell r="D59"/>
          <cell r="E59"/>
          <cell r="F59"/>
        </row>
        <row r="60">
          <cell r="D60"/>
          <cell r="E60"/>
          <cell r="F60"/>
        </row>
        <row r="61">
          <cell r="D61"/>
          <cell r="E61"/>
          <cell r="F61"/>
        </row>
        <row r="62">
          <cell r="D62"/>
          <cell r="E62"/>
          <cell r="F62"/>
        </row>
        <row r="63">
          <cell r="D63"/>
          <cell r="E63"/>
          <cell r="F63">
            <v>2497471.328862288</v>
          </cell>
        </row>
        <row r="64">
          <cell r="D64"/>
          <cell r="E64"/>
          <cell r="F64"/>
        </row>
        <row r="65">
          <cell r="D65"/>
          <cell r="E65"/>
          <cell r="F65"/>
        </row>
        <row r="66">
          <cell r="D66"/>
          <cell r="E66"/>
          <cell r="F66"/>
        </row>
        <row r="67">
          <cell r="D67"/>
          <cell r="E67"/>
          <cell r="F67"/>
        </row>
        <row r="68">
          <cell r="D68"/>
          <cell r="E68"/>
          <cell r="F68"/>
        </row>
        <row r="69">
          <cell r="D69"/>
          <cell r="E69"/>
          <cell r="F69">
            <v>201351</v>
          </cell>
        </row>
        <row r="70">
          <cell r="D70"/>
          <cell r="E70"/>
          <cell r="F70"/>
        </row>
        <row r="71">
          <cell r="D71">
            <v>224394667.2142188</v>
          </cell>
          <cell r="E71">
            <v>14727249.224693405</v>
          </cell>
          <cell r="F71">
            <v>8171954.328862288</v>
          </cell>
        </row>
      </sheetData>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Budget Detail"/>
      <sheetName val="CAPITAL"/>
      <sheetName val="EXPENDABLE EQUIP"/>
      <sheetName val="OTHERS"/>
      <sheetName val="TRNG"/>
      <sheetName val="TRAVEL"/>
      <sheetName val="PASS-THRU"/>
      <sheetName val="CONSULTANT"/>
    </sheetNames>
    <sheetDataSet>
      <sheetData sheetId="0">
        <row r="10">
          <cell r="D10">
            <v>129281.09303013299</v>
          </cell>
          <cell r="E10">
            <v>57955.737836007</v>
          </cell>
          <cell r="F10">
            <v>8887.0322387879987</v>
          </cell>
          <cell r="G10">
            <v>118400.55820213501</v>
          </cell>
          <cell r="H10">
            <v>1747986.3155355479</v>
          </cell>
          <cell r="I10">
            <v>85580.968483791003</v>
          </cell>
        </row>
        <row r="11">
          <cell r="D11">
            <v>62378.127387039167</v>
          </cell>
          <cell r="E11">
            <v>27963.643505873377</v>
          </cell>
          <cell r="F11">
            <v>4287.9930552152091</v>
          </cell>
          <cell r="G11">
            <v>57128.269332530144</v>
          </cell>
          <cell r="H11">
            <v>843403.39724590187</v>
          </cell>
          <cell r="I11">
            <v>41292.817293429158</v>
          </cell>
        </row>
        <row r="12">
          <cell r="D12">
            <v>191659.22041717215</v>
          </cell>
          <cell r="E12">
            <v>85919.381341880377</v>
          </cell>
          <cell r="F12">
            <v>13175.025294003208</v>
          </cell>
          <cell r="G12">
            <v>175528.82753466515</v>
          </cell>
          <cell r="H12">
            <v>2591389.7127814498</v>
          </cell>
          <cell r="I12">
            <v>126873.78577722015</v>
          </cell>
        </row>
        <row r="13">
          <cell r="D13">
            <v>21580.828218973587</v>
          </cell>
          <cell r="E13">
            <v>9674.5223390957308</v>
          </cell>
          <cell r="F13">
            <v>1483.5078481047613</v>
          </cell>
          <cell r="G13">
            <v>19764.545980403298</v>
          </cell>
          <cell r="H13">
            <v>291790.48165919125</v>
          </cell>
          <cell r="I13">
            <v>14285.988278514989</v>
          </cell>
        </row>
        <row r="14">
          <cell r="D14">
            <v>18500</v>
          </cell>
          <cell r="E14">
            <v>10000</v>
          </cell>
          <cell r="F14">
            <v>0</v>
          </cell>
          <cell r="G14">
            <v>10000</v>
          </cell>
          <cell r="H14">
            <v>251500</v>
          </cell>
          <cell r="I14">
            <v>30750</v>
          </cell>
        </row>
        <row r="15">
          <cell r="D15">
            <v>0</v>
          </cell>
          <cell r="E15">
            <v>345145</v>
          </cell>
          <cell r="F15">
            <v>105000</v>
          </cell>
          <cell r="G15">
            <v>0</v>
          </cell>
          <cell r="H15">
            <v>0</v>
          </cell>
          <cell r="I15">
            <v>0</v>
          </cell>
        </row>
        <row r="16">
          <cell r="D16">
            <v>7400</v>
          </cell>
          <cell r="E16">
            <v>8000</v>
          </cell>
          <cell r="F16">
            <v>1420</v>
          </cell>
          <cell r="G16">
            <v>19000</v>
          </cell>
          <cell r="H16">
            <v>46200</v>
          </cell>
          <cell r="I16">
            <v>3250</v>
          </cell>
        </row>
        <row r="17">
          <cell r="D17">
            <v>12742.662994741104</v>
          </cell>
          <cell r="E17">
            <v>6135.022121552176</v>
          </cell>
          <cell r="F17">
            <v>1085.7432291746898</v>
          </cell>
          <cell r="G17">
            <v>12166.865662104263</v>
          </cell>
          <cell r="H17">
            <v>191786.92020209419</v>
          </cell>
          <cell r="I17">
            <v>8111.1452843155366</v>
          </cell>
        </row>
        <row r="18">
          <cell r="D18">
            <v>2800</v>
          </cell>
          <cell r="E18">
            <v>750</v>
          </cell>
          <cell r="F18">
            <v>0</v>
          </cell>
          <cell r="G18">
            <v>500</v>
          </cell>
          <cell r="H18">
            <v>7950</v>
          </cell>
          <cell r="I18">
            <v>0</v>
          </cell>
        </row>
        <row r="19">
          <cell r="D19">
            <v>0</v>
          </cell>
          <cell r="E19">
            <v>0</v>
          </cell>
          <cell r="F19">
            <v>0</v>
          </cell>
          <cell r="G19">
            <v>0</v>
          </cell>
          <cell r="H19">
            <v>0</v>
          </cell>
          <cell r="I19">
            <v>0</v>
          </cell>
        </row>
        <row r="20">
          <cell r="D20">
            <v>10690</v>
          </cell>
          <cell r="E20">
            <v>12700</v>
          </cell>
          <cell r="F20">
            <v>550</v>
          </cell>
          <cell r="G20">
            <v>10450</v>
          </cell>
          <cell r="H20">
            <v>219100</v>
          </cell>
          <cell r="I20">
            <v>15250</v>
          </cell>
        </row>
        <row r="21">
          <cell r="D21"/>
          <cell r="E21"/>
          <cell r="F21"/>
          <cell r="G21"/>
          <cell r="H21">
            <v>0</v>
          </cell>
          <cell r="I21">
            <v>0</v>
          </cell>
        </row>
        <row r="22">
          <cell r="D22">
            <v>265372.71163088689</v>
          </cell>
          <cell r="E22">
            <v>478323.92580252833</v>
          </cell>
          <cell r="F22">
            <v>122714.27637128267</v>
          </cell>
          <cell r="G22">
            <v>247410.23917717271</v>
          </cell>
          <cell r="H22">
            <v>3599717.1146427351</v>
          </cell>
          <cell r="I22">
            <v>198520.91934005069</v>
          </cell>
        </row>
        <row r="23">
          <cell r="D23">
            <v>1943.4483044047004</v>
          </cell>
          <cell r="E23">
            <v>935.68340813349346</v>
          </cell>
          <cell r="F23">
            <v>165.59221872455288</v>
          </cell>
          <cell r="G23">
            <v>1855.6305264209584</v>
          </cell>
          <cell r="H23">
            <v>29250.398054753889</v>
          </cell>
          <cell r="I23">
            <v>1237.071996339293</v>
          </cell>
        </row>
        <row r="24">
          <cell r="D24">
            <v>11168.023594835382</v>
          </cell>
          <cell r="E24">
            <v>5376.9037003182384</v>
          </cell>
          <cell r="F24">
            <v>951.57550712593843</v>
          </cell>
          <cell r="G24">
            <v>10663.37882793027</v>
          </cell>
          <cell r="H24">
            <v>168087.38101931696</v>
          </cell>
          <cell r="I24">
            <v>7108.8328988813619</v>
          </cell>
        </row>
        <row r="25">
          <cell r="D25">
            <v>4768.3266826453892</v>
          </cell>
          <cell r="E25">
            <v>2295.7359613834255</v>
          </cell>
          <cell r="F25">
            <v>406.28700706530987</v>
          </cell>
          <cell r="G25">
            <v>4552.8623180819231</v>
          </cell>
          <cell r="H25">
            <v>71766.999516462369</v>
          </cell>
          <cell r="I25">
            <v>3035.2046901010349</v>
          </cell>
        </row>
        <row r="26">
          <cell r="D26">
            <v>1954.1971280155913</v>
          </cell>
          <cell r="E26">
            <v>940.85848579667061</v>
          </cell>
          <cell r="F26">
            <v>166.50807614477455</v>
          </cell>
          <cell r="G26">
            <v>1865.8936474776274</v>
          </cell>
          <cell r="H26">
            <v>29412.176152234697</v>
          </cell>
          <cell r="I26">
            <v>1243.913993964075</v>
          </cell>
        </row>
        <row r="27">
          <cell r="D27">
            <v>2742.9349799217307</v>
          </cell>
          <cell r="E27">
            <v>1320.6004731306159</v>
          </cell>
          <cell r="F27">
            <v>233.71277132146585</v>
          </cell>
          <cell r="G27">
            <v>2618.9911350843504</v>
          </cell>
          <cell r="H27">
            <v>41283.290025867151</v>
          </cell>
          <cell r="I27">
            <v>1745.9728893998192</v>
          </cell>
        </row>
        <row r="28">
          <cell r="D28">
            <v>1697.7306584045357</v>
          </cell>
          <cell r="E28">
            <v>817.3813550627284</v>
          </cell>
          <cell r="F28">
            <v>144.65575744141884</v>
          </cell>
          <cell r="G28">
            <v>1621.0160199456395</v>
          </cell>
          <cell r="H28">
            <v>25552.157695958504</v>
          </cell>
          <cell r="I28">
            <v>1080.6642245532948</v>
          </cell>
        </row>
        <row r="29">
          <cell r="D29"/>
          <cell r="E29"/>
          <cell r="F29"/>
          <cell r="G29"/>
          <cell r="H29">
            <v>0</v>
          </cell>
          <cell r="I29">
            <v>0</v>
          </cell>
        </row>
        <row r="30">
          <cell r="D30">
            <v>289647.37297911412</v>
          </cell>
          <cell r="E30">
            <v>490011.08918635349</v>
          </cell>
          <cell r="F30">
            <v>124782.60770910615</v>
          </cell>
          <cell r="G30">
            <v>270588.01165211346</v>
          </cell>
          <cell r="H30">
            <v>3965069.5171073289</v>
          </cell>
          <cell r="I30">
            <v>213972.58003328962</v>
          </cell>
        </row>
        <row r="31">
          <cell r="D31"/>
          <cell r="E31"/>
          <cell r="F31"/>
          <cell r="G31"/>
          <cell r="H31"/>
          <cell r="I31"/>
        </row>
        <row r="32">
          <cell r="D32"/>
          <cell r="E32"/>
          <cell r="F32"/>
          <cell r="G32"/>
          <cell r="H32"/>
          <cell r="I32"/>
        </row>
        <row r="33">
          <cell r="D33"/>
          <cell r="E33"/>
          <cell r="F33"/>
          <cell r="G33"/>
          <cell r="H33"/>
          <cell r="I33"/>
        </row>
        <row r="34">
          <cell r="D34"/>
          <cell r="E34"/>
          <cell r="F34"/>
          <cell r="G34"/>
          <cell r="H34"/>
          <cell r="I34"/>
        </row>
        <row r="35">
          <cell r="D35"/>
          <cell r="E35"/>
          <cell r="F35"/>
          <cell r="G35"/>
          <cell r="H35"/>
          <cell r="I35"/>
        </row>
        <row r="36">
          <cell r="D36"/>
          <cell r="E36"/>
          <cell r="F36"/>
          <cell r="G36"/>
          <cell r="H36"/>
          <cell r="I36"/>
        </row>
        <row r="37">
          <cell r="D37"/>
          <cell r="E37"/>
          <cell r="F37"/>
          <cell r="G37"/>
          <cell r="H37"/>
          <cell r="I37"/>
        </row>
        <row r="38">
          <cell r="D38"/>
          <cell r="E38"/>
          <cell r="F38"/>
          <cell r="G38"/>
          <cell r="H38"/>
          <cell r="I38"/>
        </row>
        <row r="39">
          <cell r="D39"/>
          <cell r="E39"/>
          <cell r="F39"/>
          <cell r="G39"/>
          <cell r="H39"/>
          <cell r="I39"/>
        </row>
        <row r="40">
          <cell r="D40"/>
          <cell r="E40"/>
          <cell r="F40"/>
          <cell r="G40"/>
          <cell r="H40"/>
          <cell r="I40"/>
        </row>
        <row r="41">
          <cell r="D41"/>
          <cell r="E41"/>
          <cell r="F41"/>
          <cell r="G41"/>
          <cell r="H41"/>
          <cell r="I41"/>
        </row>
        <row r="42">
          <cell r="D42"/>
          <cell r="E42"/>
          <cell r="F42"/>
          <cell r="G42"/>
          <cell r="H42"/>
          <cell r="I42"/>
        </row>
        <row r="43">
          <cell r="D43">
            <v>289647.37297911412</v>
          </cell>
          <cell r="E43">
            <v>490011.08918635349</v>
          </cell>
          <cell r="F43">
            <v>124782.60770910615</v>
          </cell>
          <cell r="G43"/>
          <cell r="H43"/>
          <cell r="I43"/>
        </row>
        <row r="44">
          <cell r="D44"/>
          <cell r="E44"/>
          <cell r="F44"/>
          <cell r="G44"/>
          <cell r="H44"/>
          <cell r="I44"/>
        </row>
        <row r="45">
          <cell r="D45"/>
          <cell r="E45"/>
          <cell r="F45"/>
          <cell r="G45"/>
          <cell r="H45"/>
          <cell r="I45"/>
        </row>
        <row r="46">
          <cell r="D46"/>
          <cell r="E46"/>
          <cell r="F46"/>
          <cell r="G46"/>
          <cell r="H46"/>
          <cell r="I46"/>
        </row>
        <row r="47">
          <cell r="D47"/>
          <cell r="E47"/>
          <cell r="F47"/>
          <cell r="G47"/>
          <cell r="H47"/>
          <cell r="I47"/>
        </row>
        <row r="48">
          <cell r="D48"/>
          <cell r="E48"/>
          <cell r="F48"/>
          <cell r="G48"/>
          <cell r="H48"/>
          <cell r="I48"/>
        </row>
        <row r="49">
          <cell r="D49"/>
          <cell r="E49"/>
          <cell r="F49"/>
          <cell r="G49"/>
          <cell r="H49"/>
          <cell r="I49"/>
        </row>
        <row r="50">
          <cell r="D50"/>
          <cell r="E50"/>
          <cell r="F50"/>
          <cell r="G50">
            <v>270588.01165211346</v>
          </cell>
          <cell r="H50"/>
          <cell r="I50"/>
        </row>
        <row r="51">
          <cell r="D51"/>
          <cell r="E51"/>
          <cell r="F51"/>
          <cell r="G51"/>
          <cell r="H51"/>
          <cell r="I51"/>
        </row>
        <row r="52">
          <cell r="D52"/>
          <cell r="E52"/>
          <cell r="F52"/>
          <cell r="G52"/>
          <cell r="H52"/>
          <cell r="I52"/>
        </row>
        <row r="53">
          <cell r="D53"/>
          <cell r="E53"/>
          <cell r="F53"/>
          <cell r="G53"/>
          <cell r="H53"/>
          <cell r="I53"/>
        </row>
        <row r="54">
          <cell r="D54"/>
          <cell r="E54"/>
          <cell r="F54"/>
          <cell r="G54"/>
          <cell r="H54"/>
          <cell r="I54"/>
        </row>
        <row r="55">
          <cell r="D55"/>
          <cell r="E55"/>
          <cell r="F55"/>
          <cell r="G55"/>
          <cell r="H55"/>
          <cell r="I55"/>
        </row>
        <row r="56">
          <cell r="D56"/>
          <cell r="E56"/>
          <cell r="F56"/>
          <cell r="G56"/>
          <cell r="H56"/>
          <cell r="I56"/>
        </row>
        <row r="57">
          <cell r="D57"/>
          <cell r="E57"/>
          <cell r="F57"/>
          <cell r="G57"/>
          <cell r="H57"/>
          <cell r="I57"/>
        </row>
        <row r="58">
          <cell r="D58"/>
          <cell r="E58"/>
          <cell r="F58"/>
          <cell r="G58"/>
          <cell r="H58"/>
          <cell r="I58"/>
        </row>
        <row r="59">
          <cell r="D59"/>
          <cell r="E59"/>
          <cell r="F59"/>
          <cell r="G59"/>
          <cell r="H59"/>
          <cell r="I59"/>
        </row>
        <row r="60">
          <cell r="D60"/>
          <cell r="E60"/>
          <cell r="F60"/>
          <cell r="G60"/>
          <cell r="H60"/>
          <cell r="I60"/>
        </row>
        <row r="61">
          <cell r="D61"/>
          <cell r="E61"/>
          <cell r="F61"/>
          <cell r="G61"/>
          <cell r="H61"/>
          <cell r="I61"/>
        </row>
        <row r="62">
          <cell r="D62"/>
          <cell r="E62"/>
          <cell r="F62"/>
          <cell r="G62"/>
          <cell r="H62"/>
          <cell r="I62"/>
        </row>
        <row r="63">
          <cell r="D63"/>
          <cell r="E63"/>
          <cell r="F63"/>
          <cell r="G63"/>
          <cell r="H63"/>
          <cell r="I63"/>
        </row>
        <row r="64">
          <cell r="D64"/>
          <cell r="E64"/>
          <cell r="F64"/>
          <cell r="G64"/>
          <cell r="H64"/>
          <cell r="I64"/>
        </row>
        <row r="65">
          <cell r="D65"/>
          <cell r="E65"/>
          <cell r="F65"/>
          <cell r="G65"/>
          <cell r="H65">
            <v>4500000</v>
          </cell>
          <cell r="I65">
            <v>0</v>
          </cell>
        </row>
        <row r="66">
          <cell r="D66"/>
          <cell r="E66"/>
          <cell r="F66"/>
          <cell r="G66"/>
          <cell r="H66">
            <v>0</v>
          </cell>
          <cell r="I66">
            <v>132000</v>
          </cell>
        </row>
        <row r="67">
          <cell r="D67"/>
          <cell r="E67"/>
          <cell r="F67"/>
          <cell r="G67"/>
          <cell r="H67">
            <v>0</v>
          </cell>
          <cell r="I67"/>
        </row>
        <row r="68">
          <cell r="D68"/>
          <cell r="E68"/>
          <cell r="F68"/>
          <cell r="G68"/>
          <cell r="H68">
            <v>-534930.48289267113</v>
          </cell>
          <cell r="I68">
            <v>81972.580033289618</v>
          </cell>
        </row>
        <row r="69">
          <cell r="D69"/>
          <cell r="E69">
            <v>0</v>
          </cell>
          <cell r="F69" t="str">
            <v xml:space="preserve"> </v>
          </cell>
          <cell r="G69"/>
          <cell r="H69">
            <v>0</v>
          </cell>
          <cell r="I69"/>
        </row>
        <row r="70">
          <cell r="D70"/>
          <cell r="E70"/>
          <cell r="F70"/>
          <cell r="G70"/>
          <cell r="H70"/>
          <cell r="I70"/>
        </row>
        <row r="71">
          <cell r="D71">
            <v>289647.37297911412</v>
          </cell>
          <cell r="E71">
            <v>490011.08918635349</v>
          </cell>
          <cell r="F71">
            <v>124782.60770910615</v>
          </cell>
          <cell r="G71">
            <v>270588.01165211346</v>
          </cell>
          <cell r="H71">
            <v>3965069.5171073289</v>
          </cell>
          <cell r="I71">
            <v>213972.58003328962</v>
          </cell>
        </row>
      </sheetData>
      <sheetData sheetId="1">
        <row r="10">
          <cell r="C10">
            <v>2148091.7053264021</v>
          </cell>
        </row>
        <row r="11">
          <cell r="C11">
            <v>1036454.2478199889</v>
          </cell>
        </row>
        <row r="12">
          <cell r="C12">
            <v>3184545.9531463906</v>
          </cell>
        </row>
        <row r="13">
          <cell r="C13">
            <v>358579.87432428362</v>
          </cell>
        </row>
        <row r="14">
          <cell r="C14">
            <v>320750</v>
          </cell>
        </row>
        <row r="15">
          <cell r="C15">
            <v>450145</v>
          </cell>
        </row>
        <row r="16">
          <cell r="C16">
            <v>85270</v>
          </cell>
        </row>
        <row r="17">
          <cell r="C17">
            <v>232028.35949398196</v>
          </cell>
        </row>
        <row r="18">
          <cell r="C18">
            <v>12000</v>
          </cell>
        </row>
        <row r="19">
          <cell r="C19">
            <v>0</v>
          </cell>
        </row>
        <row r="20">
          <cell r="C20">
            <v>268740</v>
          </cell>
        </row>
        <row r="21">
          <cell r="C21"/>
        </row>
        <row r="22">
          <cell r="C22">
            <v>4912059.1869646562</v>
          </cell>
        </row>
        <row r="23">
          <cell r="C23">
            <v>35387.824508776888</v>
          </cell>
        </row>
        <row r="24">
          <cell r="C24">
            <v>203356.09554840816</v>
          </cell>
        </row>
        <row r="25">
          <cell r="C25">
            <v>86825.416175739447</v>
          </cell>
        </row>
        <row r="26">
          <cell r="C26">
            <v>35583.547483633432</v>
          </cell>
        </row>
        <row r="27">
          <cell r="C27">
            <v>49945.502274725128</v>
          </cell>
        </row>
        <row r="28">
          <cell r="C28">
            <v>30913.605711366123</v>
          </cell>
        </row>
        <row r="29">
          <cell r="C29"/>
        </row>
        <row r="30">
          <cell r="C30">
            <v>5354071.178667306</v>
          </cell>
        </row>
        <row r="31">
          <cell r="C31"/>
        </row>
        <row r="32">
          <cell r="C32"/>
        </row>
        <row r="33">
          <cell r="C33"/>
        </row>
        <row r="34">
          <cell r="C34">
            <v>0</v>
          </cell>
        </row>
        <row r="35">
          <cell r="C35">
            <v>0</v>
          </cell>
        </row>
        <row r="36">
          <cell r="C36">
            <v>0</v>
          </cell>
        </row>
        <row r="37">
          <cell r="C37">
            <v>0</v>
          </cell>
        </row>
        <row r="38">
          <cell r="C38"/>
        </row>
        <row r="39">
          <cell r="C39">
            <v>0</v>
          </cell>
        </row>
        <row r="40">
          <cell r="C40">
            <v>0</v>
          </cell>
        </row>
        <row r="41">
          <cell r="C41">
            <v>0</v>
          </cell>
        </row>
        <row r="42">
          <cell r="C42">
            <v>0</v>
          </cell>
        </row>
        <row r="43">
          <cell r="C43">
            <v>904441.06987457385</v>
          </cell>
        </row>
        <row r="44">
          <cell r="C44">
            <v>0</v>
          </cell>
        </row>
        <row r="45">
          <cell r="C45"/>
        </row>
        <row r="46">
          <cell r="C46">
            <v>0</v>
          </cell>
        </row>
        <row r="47">
          <cell r="C47">
            <v>0</v>
          </cell>
        </row>
        <row r="48">
          <cell r="C48"/>
        </row>
        <row r="49">
          <cell r="C49">
            <v>0</v>
          </cell>
        </row>
        <row r="50">
          <cell r="C50">
            <v>270588.01165211346</v>
          </cell>
        </row>
        <row r="51">
          <cell r="C51">
            <v>0</v>
          </cell>
        </row>
        <row r="52">
          <cell r="C52"/>
        </row>
        <row r="53">
          <cell r="C53">
            <v>0</v>
          </cell>
        </row>
        <row r="54">
          <cell r="C54">
            <v>0</v>
          </cell>
        </row>
        <row r="55">
          <cell r="C55">
            <v>0</v>
          </cell>
        </row>
        <row r="56">
          <cell r="C56">
            <v>0</v>
          </cell>
        </row>
        <row r="57">
          <cell r="C57">
            <v>0</v>
          </cell>
        </row>
        <row r="58">
          <cell r="C58">
            <v>0</v>
          </cell>
        </row>
        <row r="59">
          <cell r="C59">
            <v>0</v>
          </cell>
        </row>
        <row r="60">
          <cell r="C60"/>
        </row>
        <row r="61">
          <cell r="C61">
            <v>0</v>
          </cell>
        </row>
        <row r="62">
          <cell r="C62"/>
        </row>
        <row r="63">
          <cell r="C63">
            <v>0</v>
          </cell>
        </row>
        <row r="64">
          <cell r="C64"/>
        </row>
        <row r="65">
          <cell r="C65">
            <v>4500000</v>
          </cell>
        </row>
        <row r="66">
          <cell r="C66">
            <v>132000</v>
          </cell>
        </row>
        <row r="67">
          <cell r="C67">
            <v>0</v>
          </cell>
        </row>
        <row r="68">
          <cell r="C68">
            <v>-452957.90285938152</v>
          </cell>
        </row>
        <row r="69">
          <cell r="C69">
            <v>0</v>
          </cell>
        </row>
        <row r="70">
          <cell r="C70"/>
        </row>
        <row r="71">
          <cell r="C71">
            <v>5354071.178667306</v>
          </cell>
        </row>
      </sheetData>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CAPITAL"/>
      <sheetName val="Allocation"/>
      <sheetName val="EXPENDABLE EQUIP 082815"/>
      <sheetName val="OTHERS 090115"/>
      <sheetName val="TRNG 090115"/>
      <sheetName val="TRAVEL 090115"/>
      <sheetName val="PASS-THRU 090115"/>
      <sheetName val="CONSULTANT 090115"/>
      <sheetName val="10"/>
      <sheetName val="11"/>
    </sheetNames>
    <sheetDataSet>
      <sheetData sheetId="0">
        <row r="10">
          <cell r="C10">
            <v>4244913.9808797706</v>
          </cell>
          <cell r="D10">
            <v>1293201.4609803027</v>
          </cell>
          <cell r="E10">
            <v>824768.47761220962</v>
          </cell>
          <cell r="F10">
            <v>1526086.5941153171</v>
          </cell>
          <cell r="G10">
            <v>600857.44817194191</v>
          </cell>
        </row>
        <row r="11">
          <cell r="C11">
            <v>2048170.9957744896</v>
          </cell>
          <cell r="D11">
            <v>623969.704922996</v>
          </cell>
          <cell r="E11">
            <v>397950.79044789111</v>
          </cell>
          <cell r="F11">
            <v>736336.7816606405</v>
          </cell>
          <cell r="G11">
            <v>289913.71874296194</v>
          </cell>
        </row>
        <row r="12">
          <cell r="C12">
            <v>6293084.9766542604</v>
          </cell>
          <cell r="D12">
            <v>1917171.1659032986</v>
          </cell>
          <cell r="E12">
            <v>1222719.2680601007</v>
          </cell>
          <cell r="F12">
            <v>2262423.3757759575</v>
          </cell>
          <cell r="G12">
            <v>890771.16691490379</v>
          </cell>
        </row>
        <row r="13">
          <cell r="C13">
            <v>708601.36837126978</v>
          </cell>
          <cell r="D13">
            <v>215873.47328071145</v>
          </cell>
          <cell r="E13">
            <v>137678.18958356735</v>
          </cell>
          <cell r="F13">
            <v>254748.87211237283</v>
          </cell>
          <cell r="G13">
            <v>100300.83339461817</v>
          </cell>
        </row>
        <row r="14">
          <cell r="C14">
            <v>4347500</v>
          </cell>
          <cell r="D14">
            <v>25000</v>
          </cell>
          <cell r="E14">
            <v>610000</v>
          </cell>
          <cell r="F14">
            <v>2575500</v>
          </cell>
          <cell r="G14">
            <v>1137000</v>
          </cell>
        </row>
        <row r="15">
          <cell r="C15">
            <v>11588016</v>
          </cell>
          <cell r="D15">
            <v>0</v>
          </cell>
          <cell r="E15">
            <v>0</v>
          </cell>
          <cell r="F15">
            <v>8817400</v>
          </cell>
          <cell r="G15">
            <v>2770616</v>
          </cell>
        </row>
        <row r="16">
          <cell r="C16">
            <v>60050</v>
          </cell>
          <cell r="D16">
            <v>9600</v>
          </cell>
          <cell r="E16">
            <v>15300</v>
          </cell>
          <cell r="F16">
            <v>22700</v>
          </cell>
          <cell r="G16">
            <v>12450</v>
          </cell>
        </row>
        <row r="17">
          <cell r="C17">
            <v>394700.92031316774</v>
          </cell>
          <cell r="D17">
            <v>105103.29696342714</v>
          </cell>
          <cell r="E17">
            <v>75738.241074702135</v>
          </cell>
          <cell r="F17">
            <v>157688.26749437614</v>
          </cell>
          <cell r="G17">
            <v>56171.11478066237</v>
          </cell>
        </row>
        <row r="18">
          <cell r="C18">
            <v>34000</v>
          </cell>
          <cell r="D18">
            <v>34000</v>
          </cell>
          <cell r="E18">
            <v>0</v>
          </cell>
          <cell r="F18">
            <v>0</v>
          </cell>
          <cell r="G18">
            <v>0</v>
          </cell>
        </row>
        <row r="19">
          <cell r="C19">
            <v>15000</v>
          </cell>
          <cell r="D19">
            <v>0</v>
          </cell>
          <cell r="E19">
            <v>15000</v>
          </cell>
          <cell r="F19">
            <v>0</v>
          </cell>
          <cell r="G19">
            <v>0</v>
          </cell>
        </row>
        <row r="20">
          <cell r="C20">
            <v>257760</v>
          </cell>
          <cell r="D20">
            <v>157060</v>
          </cell>
          <cell r="E20">
            <v>14700</v>
          </cell>
          <cell r="F20">
            <v>32725</v>
          </cell>
          <cell r="G20">
            <v>53275</v>
          </cell>
        </row>
        <row r="21">
          <cell r="C21"/>
          <cell r="D21"/>
          <cell r="E21"/>
          <cell r="F21"/>
          <cell r="G21"/>
        </row>
        <row r="22">
          <cell r="C22">
            <v>23698713.2653387</v>
          </cell>
          <cell r="D22">
            <v>2463807.9361474374</v>
          </cell>
          <cell r="E22">
            <v>2091135.6987183704</v>
          </cell>
          <cell r="F22">
            <v>14123185.515382707</v>
          </cell>
          <cell r="G22">
            <v>5020584.1150901839</v>
          </cell>
        </row>
        <row r="23">
          <cell r="C23">
            <v>60197.843625478825</v>
          </cell>
          <cell r="D23">
            <v>16029.838060946557</v>
          </cell>
          <cell r="E23">
            <v>11551.224124499799</v>
          </cell>
          <cell r="F23">
            <v>24049.839206525023</v>
          </cell>
          <cell r="G23">
            <v>8566.9422335074505</v>
          </cell>
        </row>
        <row r="24">
          <cell r="C24">
            <v>345926.84376726364</v>
          </cell>
          <cell r="D24">
            <v>92115.44720808907</v>
          </cell>
          <cell r="E24">
            <v>66379.097030399731</v>
          </cell>
          <cell r="F24">
            <v>138202.37518112955</v>
          </cell>
          <cell r="G24">
            <v>49229.924347645298</v>
          </cell>
        </row>
        <row r="25">
          <cell r="C25">
            <v>147697.77171150933</v>
          </cell>
          <cell r="D25">
            <v>39329.836750100294</v>
          </cell>
          <cell r="E25">
            <v>28341.381700369504</v>
          </cell>
          <cell r="F25">
            <v>59007.2242940012</v>
          </cell>
          <cell r="G25">
            <v>21019.328967038338</v>
          </cell>
        </row>
        <row r="26">
          <cell r="C26">
            <v>60530.78585060504</v>
          </cell>
          <cell r="D26">
            <v>16118.495887057881</v>
          </cell>
          <cell r="E26">
            <v>11615.111633276189</v>
          </cell>
          <cell r="F26">
            <v>24182.854053853524</v>
          </cell>
          <cell r="G26">
            <v>8614.3242764174465</v>
          </cell>
        </row>
        <row r="27">
          <cell r="C27">
            <v>84961.751039095412</v>
          </cell>
          <cell r="D27">
            <v>22624.117883762887</v>
          </cell>
          <cell r="E27">
            <v>16303.112689025966</v>
          </cell>
          <cell r="F27">
            <v>33943.349597496512</v>
          </cell>
          <cell r="G27">
            <v>12091.170868810043</v>
          </cell>
        </row>
        <row r="28">
          <cell r="C28">
            <v>52586.79866152774</v>
          </cell>
          <cell r="D28">
            <v>14003.123964578486</v>
          </cell>
          <cell r="E28">
            <v>10090.758418332318</v>
          </cell>
          <cell r="F28">
            <v>21009.125510608148</v>
          </cell>
          <cell r="G28">
            <v>7483.7907680087865</v>
          </cell>
        </row>
        <row r="29">
          <cell r="C29"/>
          <cell r="D29"/>
          <cell r="E29"/>
          <cell r="F29"/>
          <cell r="G29"/>
        </row>
        <row r="30">
          <cell r="C30">
            <v>24450615.05999418</v>
          </cell>
          <cell r="D30">
            <v>2664028.7959019728</v>
          </cell>
          <cell r="E30">
            <v>2235416.3843142739</v>
          </cell>
          <cell r="F30">
            <v>14423580.283226321</v>
          </cell>
          <cell r="G30">
            <v>5127589.596551612</v>
          </cell>
        </row>
        <row r="31">
          <cell r="C31"/>
          <cell r="D31"/>
          <cell r="E31"/>
          <cell r="F31"/>
          <cell r="G31"/>
        </row>
        <row r="32">
          <cell r="C32"/>
          <cell r="D32"/>
          <cell r="E32"/>
          <cell r="F32"/>
          <cell r="G32"/>
        </row>
        <row r="33">
          <cell r="C33"/>
          <cell r="D33"/>
          <cell r="E33"/>
          <cell r="F33"/>
          <cell r="G33"/>
        </row>
        <row r="34">
          <cell r="C34">
            <v>0</v>
          </cell>
          <cell r="D34"/>
          <cell r="E34"/>
          <cell r="F34"/>
          <cell r="G34"/>
        </row>
        <row r="35">
          <cell r="C35">
            <v>0</v>
          </cell>
          <cell r="D35"/>
          <cell r="E35"/>
          <cell r="F35"/>
          <cell r="G35"/>
        </row>
        <row r="36">
          <cell r="C36">
            <v>0</v>
          </cell>
          <cell r="D36"/>
          <cell r="E36"/>
          <cell r="F36"/>
          <cell r="G36"/>
        </row>
        <row r="37">
          <cell r="C37">
            <v>0</v>
          </cell>
          <cell r="D37"/>
          <cell r="E37"/>
          <cell r="F37"/>
          <cell r="G37"/>
        </row>
        <row r="38">
          <cell r="C38">
            <v>107604</v>
          </cell>
          <cell r="D38">
            <v>0</v>
          </cell>
          <cell r="E38">
            <v>0</v>
          </cell>
          <cell r="F38">
            <v>0</v>
          </cell>
          <cell r="G38">
            <v>107604</v>
          </cell>
        </row>
        <row r="39">
          <cell r="C39">
            <v>482468</v>
          </cell>
          <cell r="D39">
            <v>0</v>
          </cell>
          <cell r="E39">
            <v>0</v>
          </cell>
          <cell r="F39">
            <v>0</v>
          </cell>
          <cell r="G39">
            <v>482468</v>
          </cell>
        </row>
        <row r="40">
          <cell r="C40"/>
          <cell r="D40"/>
          <cell r="E40"/>
          <cell r="F40"/>
          <cell r="G40"/>
        </row>
        <row r="41">
          <cell r="C41">
            <v>0</v>
          </cell>
          <cell r="D41"/>
          <cell r="E41"/>
          <cell r="F41"/>
          <cell r="G41"/>
        </row>
        <row r="42">
          <cell r="C42">
            <v>0</v>
          </cell>
          <cell r="D42"/>
          <cell r="E42"/>
          <cell r="F42"/>
          <cell r="G42"/>
        </row>
        <row r="43">
          <cell r="C43">
            <v>22592540.05999418</v>
          </cell>
          <cell r="D43">
            <v>2664028.7959019728</v>
          </cell>
          <cell r="E43">
            <v>2235416.3843142739</v>
          </cell>
          <cell r="F43">
            <v>13705780.283226321</v>
          </cell>
          <cell r="G43">
            <v>3987314.596551612</v>
          </cell>
        </row>
        <row r="44">
          <cell r="C44">
            <v>0</v>
          </cell>
          <cell r="D44">
            <v>0</v>
          </cell>
          <cell r="E44">
            <v>0</v>
          </cell>
          <cell r="F44">
            <v>0</v>
          </cell>
          <cell r="G44">
            <v>0</v>
          </cell>
        </row>
        <row r="45">
          <cell r="C45">
            <v>0</v>
          </cell>
          <cell r="D45"/>
          <cell r="E45"/>
          <cell r="F45"/>
          <cell r="G45"/>
        </row>
        <row r="46">
          <cell r="C46">
            <v>0</v>
          </cell>
          <cell r="D46"/>
          <cell r="E46"/>
          <cell r="F46"/>
          <cell r="G46"/>
        </row>
        <row r="47">
          <cell r="C47"/>
          <cell r="D47"/>
          <cell r="E47"/>
          <cell r="F47"/>
          <cell r="G47"/>
        </row>
        <row r="48">
          <cell r="C48">
            <v>0</v>
          </cell>
          <cell r="D48"/>
          <cell r="E48"/>
          <cell r="F48"/>
          <cell r="G48"/>
        </row>
        <row r="49">
          <cell r="C49">
            <v>0</v>
          </cell>
          <cell r="D49"/>
          <cell r="E49"/>
          <cell r="F49"/>
          <cell r="G49"/>
        </row>
        <row r="50">
          <cell r="C50"/>
          <cell r="D50"/>
          <cell r="E50"/>
          <cell r="F50"/>
          <cell r="G50"/>
        </row>
        <row r="51">
          <cell r="C51">
            <v>0</v>
          </cell>
          <cell r="D51"/>
          <cell r="E51"/>
          <cell r="F51"/>
          <cell r="G51"/>
        </row>
        <row r="52">
          <cell r="C52"/>
          <cell r="D52"/>
          <cell r="E52"/>
          <cell r="F52"/>
          <cell r="G52"/>
        </row>
        <row r="53">
          <cell r="C53">
            <v>0</v>
          </cell>
          <cell r="D53"/>
          <cell r="E53"/>
          <cell r="F53"/>
          <cell r="G53"/>
        </row>
        <row r="54">
          <cell r="C54">
            <v>1268003</v>
          </cell>
          <cell r="D54">
            <v>0</v>
          </cell>
          <cell r="E54">
            <v>0</v>
          </cell>
          <cell r="F54">
            <v>717800</v>
          </cell>
          <cell r="G54">
            <v>550203</v>
          </cell>
        </row>
        <row r="55">
          <cell r="C55">
            <v>0</v>
          </cell>
          <cell r="D55"/>
          <cell r="E55"/>
          <cell r="F55"/>
          <cell r="G55"/>
        </row>
        <row r="56">
          <cell r="C56">
            <v>0</v>
          </cell>
          <cell r="D56"/>
          <cell r="E56"/>
          <cell r="F56"/>
          <cell r="G56"/>
        </row>
        <row r="57">
          <cell r="C57">
            <v>0</v>
          </cell>
          <cell r="D57">
            <v>0</v>
          </cell>
          <cell r="E57">
            <v>0</v>
          </cell>
          <cell r="F57">
            <v>0</v>
          </cell>
          <cell r="G57">
            <v>0</v>
          </cell>
        </row>
        <row r="58">
          <cell r="C58">
            <v>0</v>
          </cell>
          <cell r="D58"/>
          <cell r="E58"/>
          <cell r="F58"/>
          <cell r="G58"/>
        </row>
        <row r="59">
          <cell r="C59">
            <v>0</v>
          </cell>
          <cell r="D59"/>
          <cell r="E59"/>
          <cell r="F59"/>
          <cell r="G59"/>
        </row>
        <row r="60">
          <cell r="C60">
            <v>0</v>
          </cell>
          <cell r="D60"/>
          <cell r="E60"/>
          <cell r="F60"/>
          <cell r="G60"/>
        </row>
        <row r="61">
          <cell r="C61">
            <v>0</v>
          </cell>
          <cell r="D61"/>
          <cell r="E61"/>
          <cell r="F61"/>
          <cell r="G61"/>
        </row>
        <row r="62">
          <cell r="C62"/>
          <cell r="D62"/>
          <cell r="E62"/>
          <cell r="F62"/>
          <cell r="G62"/>
        </row>
        <row r="63">
          <cell r="C63">
            <v>0</v>
          </cell>
          <cell r="D63"/>
          <cell r="E63"/>
          <cell r="F63"/>
          <cell r="G63"/>
        </row>
        <row r="64">
          <cell r="C64"/>
          <cell r="D64"/>
          <cell r="E64"/>
          <cell r="F64"/>
          <cell r="G64"/>
        </row>
        <row r="65">
          <cell r="C65">
            <v>0</v>
          </cell>
          <cell r="D65"/>
          <cell r="E65"/>
          <cell r="F65"/>
          <cell r="G65"/>
        </row>
        <row r="66">
          <cell r="C66"/>
          <cell r="D66"/>
          <cell r="E66"/>
          <cell r="F66"/>
          <cell r="G66"/>
        </row>
        <row r="67">
          <cell r="C67">
            <v>0</v>
          </cell>
          <cell r="D67"/>
          <cell r="E67"/>
          <cell r="F67"/>
          <cell r="G67"/>
        </row>
        <row r="68">
          <cell r="C68">
            <v>0</v>
          </cell>
          <cell r="D68"/>
          <cell r="E68"/>
          <cell r="F68"/>
          <cell r="G68"/>
        </row>
        <row r="69">
          <cell r="C69">
            <v>0</v>
          </cell>
          <cell r="D69"/>
          <cell r="E69"/>
          <cell r="F69"/>
          <cell r="G69"/>
        </row>
        <row r="70">
          <cell r="C70">
            <v>0</v>
          </cell>
          <cell r="D70"/>
          <cell r="E70"/>
          <cell r="F70"/>
          <cell r="G70"/>
        </row>
        <row r="71">
          <cell r="C71">
            <v>0</v>
          </cell>
          <cell r="D71"/>
          <cell r="E71"/>
          <cell r="F71"/>
          <cell r="G71"/>
        </row>
        <row r="72">
          <cell r="C72"/>
          <cell r="D72"/>
          <cell r="E72"/>
          <cell r="F72"/>
          <cell r="G72"/>
        </row>
        <row r="73">
          <cell r="C73">
            <v>24450615.05999418</v>
          </cell>
          <cell r="D73">
            <v>2664028.7959019728</v>
          </cell>
          <cell r="E73">
            <v>2235416.3843142739</v>
          </cell>
          <cell r="F73">
            <v>14423580.283226321</v>
          </cell>
          <cell r="G73">
            <v>5127589.596551612</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CAPITAL"/>
      <sheetName val="EXPENDABLE EQUIP"/>
      <sheetName val="OTHERS"/>
      <sheetName val="TRNG"/>
      <sheetName val="TRAVEL"/>
      <sheetName val="PASS-THRU"/>
      <sheetName val="CONSULTANT"/>
    </sheetNames>
    <sheetDataSet>
      <sheetData sheetId="0">
        <row r="10">
          <cell r="B10" t="str">
            <v>SALARIES</v>
          </cell>
        </row>
        <row r="11">
          <cell r="B11" t="str">
            <v>BENEFIT</v>
          </cell>
        </row>
        <row r="12">
          <cell r="B12" t="str">
            <v xml:space="preserve">     TOTAL PERSONNEL</v>
          </cell>
        </row>
        <row r="13">
          <cell r="B13" t="str">
            <v>INDIRECT</v>
          </cell>
        </row>
        <row r="14">
          <cell r="B14" t="str">
            <v>CONSULTANT&amp; CONTR</v>
          </cell>
        </row>
        <row r="15">
          <cell r="B15" t="str">
            <v>PASS-THRU</v>
          </cell>
        </row>
        <row r="16">
          <cell r="B16" t="str">
            <v>TRAVEL</v>
          </cell>
        </row>
        <row r="17">
          <cell r="B17" t="str">
            <v>RENT</v>
          </cell>
        </row>
        <row r="18">
          <cell r="B18" t="str">
            <v>EXPENDABLE EQUIPMENT</v>
          </cell>
        </row>
        <row r="19">
          <cell r="B19" t="str">
            <v>CAPITAL EQUIPMENT</v>
          </cell>
        </row>
        <row r="20">
          <cell r="B20" t="str">
            <v>OTHERS</v>
          </cell>
        </row>
        <row r="22">
          <cell r="B22" t="str">
            <v>SUB-TOTAL</v>
          </cell>
        </row>
        <row r="23">
          <cell r="B23" t="str">
            <v>GIS SUPPORT &amp; PROC</v>
          </cell>
        </row>
        <row r="24">
          <cell r="B24" t="str">
            <v>NETWORK ADM</v>
          </cell>
        </row>
        <row r="25">
          <cell r="B25" t="str">
            <v>PERSONNEL</v>
          </cell>
        </row>
        <row r="26">
          <cell r="B26" t="str">
            <v>PURCHASING</v>
          </cell>
        </row>
        <row r="27">
          <cell r="B27" t="str">
            <v>PRINTSHOP</v>
          </cell>
        </row>
        <row r="29">
          <cell r="B29" t="str">
            <v>GRAND TOTAL</v>
          </cell>
        </row>
        <row r="31">
          <cell r="B31" t="str">
            <v>REVENUES:</v>
          </cell>
        </row>
        <row r="32">
          <cell r="B32" t="str">
            <v>FEDERAL</v>
          </cell>
        </row>
        <row r="33">
          <cell r="B33" t="str">
            <v>HHS</v>
          </cell>
        </row>
        <row r="34">
          <cell r="B34" t="str">
            <v>DOT</v>
          </cell>
        </row>
        <row r="35">
          <cell r="B35" t="str">
            <v>HUD</v>
          </cell>
        </row>
        <row r="36">
          <cell r="B36" t="str">
            <v xml:space="preserve">NARC </v>
          </cell>
        </row>
        <row r="37">
          <cell r="B37" t="str">
            <v>STATE:</v>
          </cell>
        </row>
        <row r="38">
          <cell r="B38" t="str">
            <v>TDOA</v>
          </cell>
        </row>
        <row r="39">
          <cell r="B39" t="str">
            <v>TWC</v>
          </cell>
        </row>
        <row r="40">
          <cell r="B40" t="str">
            <v>TXDOT</v>
          </cell>
        </row>
        <row r="41">
          <cell r="B41" t="str">
            <v>TCEQ</v>
          </cell>
        </row>
        <row r="42">
          <cell r="B42" t="str">
            <v>TCJD</v>
          </cell>
        </row>
        <row r="43">
          <cell r="B43" t="str">
            <v>GLO</v>
          </cell>
        </row>
        <row r="44">
          <cell r="B44" t="str">
            <v>TFS</v>
          </cell>
        </row>
        <row r="45">
          <cell r="B45" t="str">
            <v>TXAM</v>
          </cell>
        </row>
        <row r="46">
          <cell r="B46" t="str">
            <v>TDA</v>
          </cell>
        </row>
        <row r="47">
          <cell r="B47" t="str">
            <v>TSSWCB</v>
          </cell>
        </row>
        <row r="48">
          <cell r="B48" t="str">
            <v>CSEC SERVICE FEE</v>
          </cell>
        </row>
        <row r="49">
          <cell r="B49" t="str">
            <v>DEM</v>
          </cell>
        </row>
        <row r="50">
          <cell r="B50" t="str">
            <v>STATE PLNG</v>
          </cell>
        </row>
        <row r="51">
          <cell r="B51" t="str">
            <v>LOCAL:</v>
          </cell>
        </row>
        <row r="52">
          <cell r="B52" t="str">
            <v>METRO</v>
          </cell>
        </row>
        <row r="53">
          <cell r="B53" t="str">
            <v>HCA</v>
          </cell>
        </row>
        <row r="54">
          <cell r="B54" t="str">
            <v>COST REIMBURSEMENT</v>
          </cell>
        </row>
        <row r="55">
          <cell r="B55" t="str">
            <v>EDA</v>
          </cell>
        </row>
        <row r="56">
          <cell r="B56" t="str">
            <v>LDC</v>
          </cell>
        </row>
        <row r="57">
          <cell r="B57" t="str">
            <v>INTEREST INCOME</v>
          </cell>
        </row>
        <row r="58">
          <cell r="B58" t="str">
            <v>WORKSHOP</v>
          </cell>
        </row>
        <row r="59">
          <cell r="B59" t="str">
            <v>PRODUCTS SALES</v>
          </cell>
        </row>
        <row r="60">
          <cell r="B60" t="str">
            <v>MEMBERSHIP DUES</v>
          </cell>
        </row>
        <row r="61">
          <cell r="B61" t="str">
            <v>SUBCONTRACTOR:</v>
          </cell>
        </row>
        <row r="62">
          <cell r="B62" t="str">
            <v>IN-KIND/PROGRAM INC</v>
          </cell>
        </row>
        <row r="63">
          <cell r="B63" t="str">
            <v>ENTERPRISE:</v>
          </cell>
        </row>
        <row r="64">
          <cell r="B64" t="str">
            <v>FEE</v>
          </cell>
        </row>
        <row r="65">
          <cell r="B65" t="str">
            <v>HGAC ENERGY</v>
          </cell>
        </row>
        <row r="66">
          <cell r="B66" t="str">
            <v>PASS THRU</v>
          </cell>
        </row>
        <row r="67">
          <cell r="B67" t="str">
            <v>FUND BALANCE</v>
          </cell>
        </row>
        <row r="68">
          <cell r="B68" t="str">
            <v>REQUIRED HGAC DOLLARS</v>
          </cell>
        </row>
        <row r="70">
          <cell r="B70" t="str">
            <v>TOTAL</v>
          </cell>
        </row>
      </sheetData>
      <sheetData sheetId="1"/>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CAPITAL"/>
      <sheetName val="EXPENDABLE EQUIP"/>
      <sheetName val="OTHERS"/>
      <sheetName val="TRNG"/>
      <sheetName val="TRAVEL"/>
      <sheetName val="PASS-THRU"/>
      <sheetName val="CONSULTANT"/>
    </sheetNames>
    <sheetDataSet>
      <sheetData sheetId="0">
        <row r="10">
          <cell r="C10">
            <v>390523.51196372247</v>
          </cell>
          <cell r="J10">
            <v>390523.51196372247</v>
          </cell>
        </row>
        <row r="11">
          <cell r="C11">
            <v>188427.59452249607</v>
          </cell>
          <cell r="D11">
            <v>0</v>
          </cell>
          <cell r="E11">
            <v>0</v>
          </cell>
          <cell r="F11">
            <v>0</v>
          </cell>
          <cell r="G11">
            <v>0</v>
          </cell>
          <cell r="H11">
            <v>0</v>
          </cell>
          <cell r="I11">
            <v>0</v>
          </cell>
          <cell r="J11">
            <v>188427.59452249607</v>
          </cell>
        </row>
        <row r="12">
          <cell r="C12">
            <v>578951.10648621852</v>
          </cell>
          <cell r="D12">
            <v>0</v>
          </cell>
          <cell r="E12">
            <v>0</v>
          </cell>
          <cell r="F12">
            <v>0</v>
          </cell>
          <cell r="G12">
            <v>0</v>
          </cell>
          <cell r="H12">
            <v>0</v>
          </cell>
          <cell r="I12">
            <v>0</v>
          </cell>
          <cell r="J12">
            <v>578951.10648621852</v>
          </cell>
        </row>
        <row r="13">
          <cell r="C13">
            <v>65189.894590348209</v>
          </cell>
          <cell r="D13">
            <v>0</v>
          </cell>
          <cell r="E13">
            <v>0</v>
          </cell>
          <cell r="F13">
            <v>0</v>
          </cell>
          <cell r="G13">
            <v>0</v>
          </cell>
          <cell r="H13">
            <v>0</v>
          </cell>
          <cell r="I13">
            <v>0</v>
          </cell>
          <cell r="J13">
            <v>65189.894590348209</v>
          </cell>
        </row>
        <row r="14">
          <cell r="C14">
            <v>124500</v>
          </cell>
          <cell r="D14">
            <v>0</v>
          </cell>
          <cell r="E14">
            <v>0</v>
          </cell>
          <cell r="F14">
            <v>0</v>
          </cell>
          <cell r="G14">
            <v>0</v>
          </cell>
          <cell r="H14">
            <v>0</v>
          </cell>
          <cell r="I14">
            <v>2500</v>
          </cell>
          <cell r="J14">
            <v>122000</v>
          </cell>
        </row>
        <row r="15">
          <cell r="C15">
            <v>0</v>
          </cell>
          <cell r="D15">
            <v>0</v>
          </cell>
          <cell r="E15">
            <v>0</v>
          </cell>
          <cell r="F15">
            <v>0</v>
          </cell>
          <cell r="G15">
            <v>0</v>
          </cell>
          <cell r="H15">
            <v>0</v>
          </cell>
          <cell r="I15">
            <v>0</v>
          </cell>
          <cell r="J15">
            <v>0</v>
          </cell>
        </row>
        <row r="16">
          <cell r="C16">
            <v>37000</v>
          </cell>
          <cell r="D16">
            <v>3000</v>
          </cell>
          <cell r="E16">
            <v>0</v>
          </cell>
          <cell r="F16">
            <v>0</v>
          </cell>
          <cell r="G16">
            <v>0</v>
          </cell>
          <cell r="H16">
            <v>4000</v>
          </cell>
          <cell r="I16">
            <v>9000</v>
          </cell>
          <cell r="J16">
            <v>21000</v>
          </cell>
        </row>
        <row r="17">
          <cell r="C17">
            <v>39278.365536266232</v>
          </cell>
          <cell r="D17"/>
          <cell r="E17"/>
          <cell r="F17"/>
          <cell r="G17"/>
          <cell r="H17"/>
          <cell r="I17"/>
          <cell r="J17">
            <v>39278.365536266232</v>
          </cell>
        </row>
        <row r="18">
          <cell r="C18">
            <v>2000</v>
          </cell>
          <cell r="D18">
            <v>0</v>
          </cell>
          <cell r="E18">
            <v>0</v>
          </cell>
          <cell r="F18">
            <v>0</v>
          </cell>
          <cell r="G18">
            <v>0</v>
          </cell>
          <cell r="H18">
            <v>0</v>
          </cell>
          <cell r="I18">
            <v>0</v>
          </cell>
          <cell r="J18">
            <v>2000</v>
          </cell>
        </row>
        <row r="19">
          <cell r="C19">
            <v>41000</v>
          </cell>
          <cell r="D19">
            <v>0</v>
          </cell>
          <cell r="E19">
            <v>0</v>
          </cell>
          <cell r="F19">
            <v>0</v>
          </cell>
          <cell r="G19">
            <v>0</v>
          </cell>
          <cell r="H19">
            <v>0</v>
          </cell>
          <cell r="I19">
            <v>41000</v>
          </cell>
          <cell r="J19">
            <v>0</v>
          </cell>
        </row>
        <row r="20">
          <cell r="C20">
            <v>141550</v>
          </cell>
          <cell r="D20">
            <v>16450</v>
          </cell>
          <cell r="E20">
            <v>12500</v>
          </cell>
          <cell r="F20">
            <v>1200</v>
          </cell>
          <cell r="G20">
            <v>6400</v>
          </cell>
          <cell r="H20">
            <v>16500</v>
          </cell>
          <cell r="I20">
            <v>58300</v>
          </cell>
          <cell r="J20">
            <v>30200</v>
          </cell>
        </row>
        <row r="21">
          <cell r="J21"/>
        </row>
        <row r="22">
          <cell r="C22">
            <v>1029469.366612833</v>
          </cell>
          <cell r="D22">
            <v>19450</v>
          </cell>
          <cell r="E22">
            <v>12500</v>
          </cell>
          <cell r="F22">
            <v>1200</v>
          </cell>
          <cell r="G22">
            <v>6400</v>
          </cell>
          <cell r="H22">
            <v>20500</v>
          </cell>
          <cell r="I22">
            <v>110800</v>
          </cell>
          <cell r="J22">
            <v>858619.36661283299</v>
          </cell>
        </row>
        <row r="23">
          <cell r="C23">
            <v>5990.5431802401326</v>
          </cell>
          <cell r="D23"/>
          <cell r="E23"/>
          <cell r="F23"/>
          <cell r="G23"/>
          <cell r="H23"/>
          <cell r="I23"/>
          <cell r="J23">
            <v>5990.5431802401326</v>
          </cell>
        </row>
        <row r="24">
          <cell r="C24">
            <v>34424.649953987311</v>
          </cell>
          <cell r="D24"/>
          <cell r="E24"/>
          <cell r="F24"/>
          <cell r="G24"/>
          <cell r="H24"/>
          <cell r="I24"/>
          <cell r="J24">
            <v>34424.649953987311</v>
          </cell>
        </row>
        <row r="25">
          <cell r="C25">
            <v>14698.032782831406</v>
          </cell>
          <cell r="D25"/>
          <cell r="E25"/>
          <cell r="F25"/>
          <cell r="G25"/>
          <cell r="H25"/>
          <cell r="I25"/>
          <cell r="J25">
            <v>14698.032782831406</v>
          </cell>
        </row>
        <row r="26">
          <cell r="C26">
            <v>6023.6756756257255</v>
          </cell>
          <cell r="D26"/>
          <cell r="E26"/>
          <cell r="F26"/>
          <cell r="G26"/>
          <cell r="H26"/>
          <cell r="I26"/>
          <cell r="J26">
            <v>6023.6756756257255</v>
          </cell>
        </row>
        <row r="27">
          <cell r="C27">
            <v>8454.9048207615851</v>
          </cell>
          <cell r="D27"/>
          <cell r="E27"/>
          <cell r="F27"/>
          <cell r="G27"/>
          <cell r="H27"/>
          <cell r="I27"/>
          <cell r="J27">
            <v>8454.9048207615851</v>
          </cell>
        </row>
        <row r="28">
          <cell r="C28">
            <v>5233.1357590214711</v>
          </cell>
          <cell r="D28"/>
          <cell r="E28"/>
          <cell r="F28"/>
          <cell r="G28"/>
          <cell r="H28"/>
          <cell r="I28"/>
          <cell r="J28">
            <v>5233.1357590214711</v>
          </cell>
        </row>
        <row r="29">
          <cell r="J29"/>
        </row>
        <row r="30">
          <cell r="C30">
            <v>1104294.3087853005</v>
          </cell>
          <cell r="D30">
            <v>19450</v>
          </cell>
          <cell r="E30">
            <v>12500</v>
          </cell>
          <cell r="F30">
            <v>1200</v>
          </cell>
          <cell r="G30">
            <v>6400</v>
          </cell>
          <cell r="H30">
            <v>20500</v>
          </cell>
          <cell r="I30">
            <v>110800</v>
          </cell>
          <cell r="J30">
            <v>933444.30878530059</v>
          </cell>
        </row>
        <row r="33">
          <cell r="D33"/>
          <cell r="E33"/>
          <cell r="F33"/>
          <cell r="G33"/>
          <cell r="H33"/>
          <cell r="I33"/>
          <cell r="J33"/>
        </row>
        <row r="34">
          <cell r="C34">
            <v>0</v>
          </cell>
          <cell r="D34"/>
          <cell r="E34"/>
          <cell r="F34"/>
          <cell r="G34"/>
          <cell r="H34"/>
          <cell r="I34"/>
          <cell r="J34"/>
        </row>
        <row r="35">
          <cell r="C35">
            <v>0</v>
          </cell>
          <cell r="D35"/>
          <cell r="E35"/>
          <cell r="F35"/>
          <cell r="G35"/>
          <cell r="H35"/>
          <cell r="I35"/>
          <cell r="J35"/>
        </row>
        <row r="36">
          <cell r="C36">
            <v>0</v>
          </cell>
          <cell r="D36"/>
          <cell r="E36"/>
          <cell r="F36"/>
          <cell r="G36"/>
          <cell r="H36"/>
          <cell r="I36"/>
          <cell r="J36"/>
        </row>
        <row r="37">
          <cell r="C37">
            <v>0</v>
          </cell>
          <cell r="D37"/>
          <cell r="E37"/>
          <cell r="F37"/>
          <cell r="G37"/>
          <cell r="H37"/>
          <cell r="I37"/>
          <cell r="J37"/>
        </row>
        <row r="38">
          <cell r="D38"/>
          <cell r="E38"/>
          <cell r="F38"/>
          <cell r="G38"/>
          <cell r="H38"/>
          <cell r="I38"/>
          <cell r="J38"/>
        </row>
        <row r="39">
          <cell r="C39">
            <v>0</v>
          </cell>
          <cell r="D39"/>
          <cell r="E39"/>
          <cell r="F39"/>
          <cell r="G39"/>
          <cell r="H39"/>
          <cell r="I39"/>
          <cell r="J39"/>
        </row>
        <row r="40">
          <cell r="C40">
            <v>0</v>
          </cell>
          <cell r="D40"/>
          <cell r="E40"/>
          <cell r="F40"/>
          <cell r="G40"/>
          <cell r="H40"/>
          <cell r="I40"/>
          <cell r="J40"/>
        </row>
        <row r="41">
          <cell r="C41">
            <v>0</v>
          </cell>
          <cell r="D41"/>
          <cell r="E41"/>
          <cell r="F41"/>
          <cell r="G41"/>
          <cell r="H41"/>
          <cell r="I41"/>
          <cell r="J41"/>
        </row>
        <row r="42">
          <cell r="C42">
            <v>0</v>
          </cell>
          <cell r="D42"/>
          <cell r="E42"/>
          <cell r="F42"/>
          <cell r="G42"/>
          <cell r="H42"/>
          <cell r="I42"/>
          <cell r="J42"/>
        </row>
        <row r="43">
          <cell r="C43">
            <v>0</v>
          </cell>
          <cell r="D43"/>
          <cell r="E43"/>
          <cell r="F43"/>
          <cell r="G43"/>
          <cell r="H43"/>
          <cell r="I43"/>
          <cell r="J43"/>
        </row>
        <row r="44">
          <cell r="C44">
            <v>0</v>
          </cell>
          <cell r="D44"/>
          <cell r="E44"/>
          <cell r="F44"/>
          <cell r="G44"/>
          <cell r="H44"/>
          <cell r="I44"/>
          <cell r="J44"/>
        </row>
        <row r="45">
          <cell r="D45"/>
          <cell r="E45"/>
          <cell r="F45"/>
          <cell r="G45"/>
          <cell r="H45"/>
          <cell r="I45"/>
          <cell r="J45"/>
        </row>
        <row r="46">
          <cell r="C46">
            <v>0</v>
          </cell>
          <cell r="D46"/>
          <cell r="E46"/>
          <cell r="F46"/>
          <cell r="G46"/>
          <cell r="H46"/>
          <cell r="I46"/>
          <cell r="J46"/>
        </row>
        <row r="47">
          <cell r="C47">
            <v>0</v>
          </cell>
          <cell r="D47"/>
          <cell r="E47"/>
          <cell r="F47"/>
          <cell r="G47"/>
          <cell r="H47"/>
          <cell r="I47"/>
          <cell r="J47"/>
        </row>
        <row r="48">
          <cell r="D48"/>
          <cell r="E48"/>
          <cell r="F48"/>
          <cell r="G48"/>
          <cell r="H48"/>
          <cell r="I48"/>
          <cell r="J48"/>
        </row>
        <row r="49">
          <cell r="C49">
            <v>0</v>
          </cell>
          <cell r="D49"/>
          <cell r="E49"/>
          <cell r="F49"/>
          <cell r="G49"/>
          <cell r="H49"/>
          <cell r="I49"/>
          <cell r="J49"/>
        </row>
        <row r="50">
          <cell r="D50"/>
          <cell r="E50"/>
          <cell r="F50"/>
          <cell r="G50"/>
          <cell r="H50"/>
          <cell r="I50"/>
          <cell r="J50"/>
        </row>
        <row r="51">
          <cell r="C51">
            <v>0</v>
          </cell>
          <cell r="D51"/>
          <cell r="E51"/>
          <cell r="F51"/>
          <cell r="G51"/>
          <cell r="H51"/>
          <cell r="I51"/>
          <cell r="J51"/>
        </row>
        <row r="52">
          <cell r="D52"/>
          <cell r="E52"/>
          <cell r="F52"/>
          <cell r="G52"/>
          <cell r="H52"/>
          <cell r="I52"/>
          <cell r="J52"/>
        </row>
        <row r="53">
          <cell r="C53">
            <v>0</v>
          </cell>
          <cell r="D53"/>
          <cell r="E53"/>
          <cell r="F53"/>
          <cell r="G53"/>
          <cell r="H53"/>
          <cell r="I53"/>
          <cell r="J53"/>
        </row>
        <row r="54">
          <cell r="C54">
            <v>0</v>
          </cell>
          <cell r="D54"/>
          <cell r="E54"/>
          <cell r="F54"/>
          <cell r="G54"/>
          <cell r="H54"/>
          <cell r="I54"/>
          <cell r="J54"/>
        </row>
        <row r="55">
          <cell r="C55">
            <v>0</v>
          </cell>
          <cell r="D55"/>
          <cell r="E55"/>
          <cell r="F55"/>
          <cell r="G55"/>
          <cell r="H55"/>
          <cell r="I55">
            <v>0</v>
          </cell>
          <cell r="J55"/>
        </row>
        <row r="56">
          <cell r="C56">
            <v>0</v>
          </cell>
          <cell r="D56"/>
          <cell r="E56"/>
          <cell r="F56"/>
          <cell r="G56"/>
          <cell r="H56"/>
          <cell r="I56"/>
          <cell r="J56"/>
        </row>
        <row r="57">
          <cell r="C57">
            <v>530985</v>
          </cell>
          <cell r="D57"/>
          <cell r="E57"/>
          <cell r="F57"/>
          <cell r="G57"/>
          <cell r="H57"/>
          <cell r="I57"/>
          <cell r="J57">
            <v>530985</v>
          </cell>
        </row>
        <row r="58">
          <cell r="C58">
            <v>0</v>
          </cell>
          <cell r="D58"/>
          <cell r="E58"/>
          <cell r="F58"/>
          <cell r="G58"/>
          <cell r="H58"/>
          <cell r="I58"/>
          <cell r="J58"/>
        </row>
        <row r="59">
          <cell r="C59">
            <v>37900</v>
          </cell>
          <cell r="D59">
            <v>15000</v>
          </cell>
          <cell r="E59">
            <v>12500</v>
          </cell>
          <cell r="F59">
            <v>720</v>
          </cell>
          <cell r="G59">
            <v>4180</v>
          </cell>
          <cell r="H59">
            <v>5500</v>
          </cell>
          <cell r="I59"/>
          <cell r="J59"/>
        </row>
        <row r="60">
          <cell r="D60"/>
          <cell r="E60"/>
          <cell r="F60"/>
          <cell r="G60"/>
          <cell r="H60"/>
          <cell r="I60"/>
          <cell r="J60"/>
        </row>
        <row r="61">
          <cell r="C61">
            <v>0</v>
          </cell>
          <cell r="D61"/>
          <cell r="E61"/>
          <cell r="F61"/>
          <cell r="G61"/>
          <cell r="H61"/>
          <cell r="I61"/>
          <cell r="J61"/>
        </row>
        <row r="62">
          <cell r="D62"/>
          <cell r="E62"/>
          <cell r="F62"/>
          <cell r="G62"/>
          <cell r="H62"/>
          <cell r="I62"/>
          <cell r="J62"/>
        </row>
        <row r="63">
          <cell r="C63">
            <v>3000</v>
          </cell>
          <cell r="D63">
            <v>3000</v>
          </cell>
          <cell r="E63"/>
          <cell r="F63"/>
          <cell r="G63"/>
          <cell r="H63"/>
          <cell r="I63"/>
          <cell r="J63"/>
        </row>
        <row r="64">
          <cell r="D64"/>
          <cell r="E64"/>
          <cell r="F64"/>
          <cell r="G64"/>
          <cell r="H64"/>
          <cell r="I64"/>
          <cell r="J64"/>
        </row>
        <row r="65">
          <cell r="C65">
            <v>0</v>
          </cell>
          <cell r="D65"/>
          <cell r="E65"/>
          <cell r="F65"/>
          <cell r="G65"/>
          <cell r="H65"/>
          <cell r="I65"/>
          <cell r="J65"/>
        </row>
        <row r="66">
          <cell r="C66">
            <v>0</v>
          </cell>
          <cell r="D66"/>
          <cell r="E66"/>
          <cell r="F66"/>
          <cell r="G66"/>
          <cell r="H66"/>
          <cell r="I66"/>
          <cell r="J66"/>
        </row>
        <row r="67">
          <cell r="C67">
            <v>0</v>
          </cell>
          <cell r="D67"/>
          <cell r="E67"/>
          <cell r="F67"/>
          <cell r="G67"/>
          <cell r="H67"/>
          <cell r="I67"/>
          <cell r="J67"/>
        </row>
        <row r="69">
          <cell r="C69">
            <v>532409.30878530059</v>
          </cell>
          <cell r="D69">
            <v>1450</v>
          </cell>
          <cell r="E69">
            <v>0</v>
          </cell>
          <cell r="F69">
            <v>480</v>
          </cell>
          <cell r="G69">
            <v>2220</v>
          </cell>
          <cell r="H69">
            <v>15000</v>
          </cell>
          <cell r="I69">
            <v>110800</v>
          </cell>
          <cell r="J69">
            <v>402459.30878530059</v>
          </cell>
        </row>
        <row r="71">
          <cell r="C71">
            <v>1104294.3087853007</v>
          </cell>
          <cell r="D71">
            <v>19450</v>
          </cell>
          <cell r="E71">
            <v>12500</v>
          </cell>
          <cell r="F71">
            <v>1200</v>
          </cell>
          <cell r="G71">
            <v>6400</v>
          </cell>
          <cell r="H71">
            <v>20500</v>
          </cell>
          <cell r="I71">
            <v>110800</v>
          </cell>
          <cell r="J71">
            <v>530985</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53.bin"/><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5" Type="http://schemas.openxmlformats.org/officeDocument/2006/relationships/printerSettings" Target="../printerSettings/printerSettings50.bin"/><Relationship Id="rId10" Type="http://schemas.openxmlformats.org/officeDocument/2006/relationships/comments" Target="../comments8.xml"/><Relationship Id="rId4" Type="http://schemas.openxmlformats.org/officeDocument/2006/relationships/printerSettings" Target="../printerSettings/printerSettings49.bin"/><Relationship Id="rId9"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61.bin"/><Relationship Id="rId3" Type="http://schemas.openxmlformats.org/officeDocument/2006/relationships/printerSettings" Target="../printerSettings/printerSettings56.bin"/><Relationship Id="rId7" Type="http://schemas.openxmlformats.org/officeDocument/2006/relationships/printerSettings" Target="../printerSettings/printerSettings60.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6" Type="http://schemas.openxmlformats.org/officeDocument/2006/relationships/printerSettings" Target="../printerSettings/printerSettings59.bin"/><Relationship Id="rId5" Type="http://schemas.openxmlformats.org/officeDocument/2006/relationships/printerSettings" Target="../printerSettings/printerSettings58.bin"/><Relationship Id="rId10" Type="http://schemas.openxmlformats.org/officeDocument/2006/relationships/comments" Target="../comments9.xml"/><Relationship Id="rId4" Type="http://schemas.openxmlformats.org/officeDocument/2006/relationships/printerSettings" Target="../printerSettings/printerSettings57.bin"/><Relationship Id="rId9"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69.bin"/><Relationship Id="rId3" Type="http://schemas.openxmlformats.org/officeDocument/2006/relationships/printerSettings" Target="../printerSettings/printerSettings64.bin"/><Relationship Id="rId7" Type="http://schemas.openxmlformats.org/officeDocument/2006/relationships/printerSettings" Target="../printerSettings/printerSettings68.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6" Type="http://schemas.openxmlformats.org/officeDocument/2006/relationships/printerSettings" Target="../printerSettings/printerSettings67.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77.bin"/><Relationship Id="rId3" Type="http://schemas.openxmlformats.org/officeDocument/2006/relationships/printerSettings" Target="../printerSettings/printerSettings72.bin"/><Relationship Id="rId7" Type="http://schemas.openxmlformats.org/officeDocument/2006/relationships/printerSettings" Target="../printerSettings/printerSettings76.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5" Type="http://schemas.openxmlformats.org/officeDocument/2006/relationships/printerSettings" Target="../printerSettings/printerSettings74.bin"/><Relationship Id="rId4" Type="http://schemas.openxmlformats.org/officeDocument/2006/relationships/printerSettings" Target="../printerSettings/printerSettings73.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85.bin"/><Relationship Id="rId3" Type="http://schemas.openxmlformats.org/officeDocument/2006/relationships/printerSettings" Target="../printerSettings/printerSettings80.bin"/><Relationship Id="rId7" Type="http://schemas.openxmlformats.org/officeDocument/2006/relationships/printerSettings" Target="../printerSettings/printerSettings84.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93.bin"/><Relationship Id="rId3" Type="http://schemas.openxmlformats.org/officeDocument/2006/relationships/printerSettings" Target="../printerSettings/printerSettings88.bin"/><Relationship Id="rId7" Type="http://schemas.openxmlformats.org/officeDocument/2006/relationships/printerSettings" Target="../printerSettings/printerSettings92.bin"/><Relationship Id="rId2" Type="http://schemas.openxmlformats.org/officeDocument/2006/relationships/printerSettings" Target="../printerSettings/printerSettings87.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5" Type="http://schemas.openxmlformats.org/officeDocument/2006/relationships/printerSettings" Target="../printerSettings/printerSettings90.bin"/><Relationship Id="rId4" Type="http://schemas.openxmlformats.org/officeDocument/2006/relationships/printerSettings" Target="../printerSettings/printerSettings89.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01.bin"/><Relationship Id="rId3" Type="http://schemas.openxmlformats.org/officeDocument/2006/relationships/printerSettings" Target="../printerSettings/printerSettings96.bin"/><Relationship Id="rId7" Type="http://schemas.openxmlformats.org/officeDocument/2006/relationships/printerSettings" Target="../printerSettings/printerSettings100.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6" Type="http://schemas.openxmlformats.org/officeDocument/2006/relationships/printerSettings" Target="../printerSettings/printerSettings99.bin"/><Relationship Id="rId5" Type="http://schemas.openxmlformats.org/officeDocument/2006/relationships/printerSettings" Target="../printerSettings/printerSettings98.bin"/><Relationship Id="rId4" Type="http://schemas.openxmlformats.org/officeDocument/2006/relationships/printerSettings" Target="../printerSettings/printerSettings97.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09.bin"/><Relationship Id="rId3" Type="http://schemas.openxmlformats.org/officeDocument/2006/relationships/printerSettings" Target="../printerSettings/printerSettings104.bin"/><Relationship Id="rId7" Type="http://schemas.openxmlformats.org/officeDocument/2006/relationships/printerSettings" Target="../printerSettings/printerSettings108.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6" Type="http://schemas.openxmlformats.org/officeDocument/2006/relationships/printerSettings" Target="../printerSettings/printerSettings107.bin"/><Relationship Id="rId5" Type="http://schemas.openxmlformats.org/officeDocument/2006/relationships/printerSettings" Target="../printerSettings/printerSettings106.bin"/><Relationship Id="rId4" Type="http://schemas.openxmlformats.org/officeDocument/2006/relationships/printerSettings" Target="../printerSettings/printerSettings105.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10" Type="http://schemas.openxmlformats.org/officeDocument/2006/relationships/comments" Target="../comments1.xml"/><Relationship Id="rId4" Type="http://schemas.openxmlformats.org/officeDocument/2006/relationships/printerSettings" Target="../printerSettings/printerSettings5.bin"/><Relationship Id="rId9"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17.bin"/><Relationship Id="rId3" Type="http://schemas.openxmlformats.org/officeDocument/2006/relationships/printerSettings" Target="../printerSettings/printerSettings112.bin"/><Relationship Id="rId7" Type="http://schemas.openxmlformats.org/officeDocument/2006/relationships/printerSettings" Target="../printerSettings/printerSettings116.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6" Type="http://schemas.openxmlformats.org/officeDocument/2006/relationships/printerSettings" Target="../printerSettings/printerSettings115.bin"/><Relationship Id="rId5" Type="http://schemas.openxmlformats.org/officeDocument/2006/relationships/printerSettings" Target="../printerSettings/printerSettings114.bin"/><Relationship Id="rId4" Type="http://schemas.openxmlformats.org/officeDocument/2006/relationships/printerSettings" Target="../printerSettings/printerSettings113.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125.bin"/><Relationship Id="rId3" Type="http://schemas.openxmlformats.org/officeDocument/2006/relationships/printerSettings" Target="../printerSettings/printerSettings120.bin"/><Relationship Id="rId7" Type="http://schemas.openxmlformats.org/officeDocument/2006/relationships/printerSettings" Target="../printerSettings/printerSettings124.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6" Type="http://schemas.openxmlformats.org/officeDocument/2006/relationships/printerSettings" Target="../printerSettings/printerSettings123.bin"/><Relationship Id="rId5" Type="http://schemas.openxmlformats.org/officeDocument/2006/relationships/printerSettings" Target="../printerSettings/printerSettings122.bin"/><Relationship Id="rId4" Type="http://schemas.openxmlformats.org/officeDocument/2006/relationships/printerSettings" Target="../printerSettings/printerSettings121.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133.bin"/><Relationship Id="rId3" Type="http://schemas.openxmlformats.org/officeDocument/2006/relationships/printerSettings" Target="../printerSettings/printerSettings128.bin"/><Relationship Id="rId7" Type="http://schemas.openxmlformats.org/officeDocument/2006/relationships/printerSettings" Target="../printerSettings/printerSettings132.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6" Type="http://schemas.openxmlformats.org/officeDocument/2006/relationships/printerSettings" Target="../printerSettings/printerSettings131.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141.bin"/><Relationship Id="rId3" Type="http://schemas.openxmlformats.org/officeDocument/2006/relationships/printerSettings" Target="../printerSettings/printerSettings136.bin"/><Relationship Id="rId7" Type="http://schemas.openxmlformats.org/officeDocument/2006/relationships/printerSettings" Target="../printerSettings/printerSettings140.bin"/><Relationship Id="rId2" Type="http://schemas.openxmlformats.org/officeDocument/2006/relationships/printerSettings" Target="../printerSettings/printerSettings135.bin"/><Relationship Id="rId1" Type="http://schemas.openxmlformats.org/officeDocument/2006/relationships/printerSettings" Target="../printerSettings/printerSettings134.bin"/><Relationship Id="rId6" Type="http://schemas.openxmlformats.org/officeDocument/2006/relationships/printerSettings" Target="../printerSettings/printerSettings139.bin"/><Relationship Id="rId5" Type="http://schemas.openxmlformats.org/officeDocument/2006/relationships/printerSettings" Target="../printerSettings/printerSettings138.bin"/><Relationship Id="rId4" Type="http://schemas.openxmlformats.org/officeDocument/2006/relationships/printerSettings" Target="../printerSettings/printerSettings137.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149.bin"/><Relationship Id="rId3" Type="http://schemas.openxmlformats.org/officeDocument/2006/relationships/printerSettings" Target="../printerSettings/printerSettings144.bin"/><Relationship Id="rId7" Type="http://schemas.openxmlformats.org/officeDocument/2006/relationships/printerSettings" Target="../printerSettings/printerSettings148.bin"/><Relationship Id="rId2" Type="http://schemas.openxmlformats.org/officeDocument/2006/relationships/printerSettings" Target="../printerSettings/printerSettings143.bin"/><Relationship Id="rId1" Type="http://schemas.openxmlformats.org/officeDocument/2006/relationships/printerSettings" Target="../printerSettings/printerSettings142.bin"/><Relationship Id="rId6" Type="http://schemas.openxmlformats.org/officeDocument/2006/relationships/printerSettings" Target="../printerSettings/printerSettings147.bin"/><Relationship Id="rId5" Type="http://schemas.openxmlformats.org/officeDocument/2006/relationships/printerSettings" Target="../printerSettings/printerSettings146.bin"/><Relationship Id="rId4" Type="http://schemas.openxmlformats.org/officeDocument/2006/relationships/printerSettings" Target="../printerSettings/printerSettings145.bin"/></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205.bin"/><Relationship Id="rId3" Type="http://schemas.openxmlformats.org/officeDocument/2006/relationships/printerSettings" Target="../printerSettings/printerSettings200.bin"/><Relationship Id="rId7" Type="http://schemas.openxmlformats.org/officeDocument/2006/relationships/printerSettings" Target="../printerSettings/printerSettings204.bin"/><Relationship Id="rId2" Type="http://schemas.openxmlformats.org/officeDocument/2006/relationships/printerSettings" Target="../printerSettings/printerSettings199.bin"/><Relationship Id="rId1" Type="http://schemas.openxmlformats.org/officeDocument/2006/relationships/printerSettings" Target="../printerSettings/printerSettings198.bin"/><Relationship Id="rId6" Type="http://schemas.openxmlformats.org/officeDocument/2006/relationships/printerSettings" Target="../printerSettings/printerSettings203.bin"/><Relationship Id="rId5" Type="http://schemas.openxmlformats.org/officeDocument/2006/relationships/printerSettings" Target="../printerSettings/printerSettings202.bin"/><Relationship Id="rId4" Type="http://schemas.openxmlformats.org/officeDocument/2006/relationships/printerSettings" Target="../printerSettings/printerSettings201.bin"/></Relationships>
</file>

<file path=xl/worksheets/_rels/sheet27.xml.rels><?xml version="1.0" encoding="UTF-8" standalone="yes"?>
<Relationships xmlns="http://schemas.openxmlformats.org/package/2006/relationships"><Relationship Id="rId8" Type="http://schemas.openxmlformats.org/officeDocument/2006/relationships/printerSettings" Target="../printerSettings/printerSettings213.bin"/><Relationship Id="rId3" Type="http://schemas.openxmlformats.org/officeDocument/2006/relationships/printerSettings" Target="../printerSettings/printerSettings208.bin"/><Relationship Id="rId7" Type="http://schemas.openxmlformats.org/officeDocument/2006/relationships/printerSettings" Target="../printerSettings/printerSettings212.bin"/><Relationship Id="rId2" Type="http://schemas.openxmlformats.org/officeDocument/2006/relationships/printerSettings" Target="../printerSettings/printerSettings207.bin"/><Relationship Id="rId1" Type="http://schemas.openxmlformats.org/officeDocument/2006/relationships/printerSettings" Target="../printerSettings/printerSettings206.bin"/><Relationship Id="rId6" Type="http://schemas.openxmlformats.org/officeDocument/2006/relationships/printerSettings" Target="../printerSettings/printerSettings211.bin"/><Relationship Id="rId5" Type="http://schemas.openxmlformats.org/officeDocument/2006/relationships/printerSettings" Target="../printerSettings/printerSettings210.bin"/><Relationship Id="rId10" Type="http://schemas.openxmlformats.org/officeDocument/2006/relationships/comments" Target="../comments10.xml"/><Relationship Id="rId4" Type="http://schemas.openxmlformats.org/officeDocument/2006/relationships/printerSettings" Target="../printerSettings/printerSettings209.bin"/><Relationship Id="rId9" Type="http://schemas.openxmlformats.org/officeDocument/2006/relationships/vmlDrawing" Target="../drawings/vmlDrawing10.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5" Type="http://schemas.openxmlformats.org/officeDocument/2006/relationships/printerSettings" Target="../printerSettings/printerSettings16.bin"/><Relationship Id="rId10" Type="http://schemas.openxmlformats.org/officeDocument/2006/relationships/comments" Target="../comments4.xml"/><Relationship Id="rId4" Type="http://schemas.openxmlformats.org/officeDocument/2006/relationships/printerSettings" Target="../printerSettings/printerSettings15.bin"/><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27.bin"/><Relationship Id="rId3" Type="http://schemas.openxmlformats.org/officeDocument/2006/relationships/printerSettings" Target="../printerSettings/printerSettings22.bin"/><Relationship Id="rId7" Type="http://schemas.openxmlformats.org/officeDocument/2006/relationships/printerSettings" Target="../printerSettings/printerSettings26.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10" Type="http://schemas.openxmlformats.org/officeDocument/2006/relationships/comments" Target="../comments5.xml"/><Relationship Id="rId4" Type="http://schemas.openxmlformats.org/officeDocument/2006/relationships/printerSettings" Target="../printerSettings/printerSettings23.bin"/><Relationship Id="rId9"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10" Type="http://schemas.openxmlformats.org/officeDocument/2006/relationships/comments" Target="../comments6.xml"/><Relationship Id="rId4" Type="http://schemas.openxmlformats.org/officeDocument/2006/relationships/printerSettings" Target="../printerSettings/printerSettings31.bin"/><Relationship Id="rId9"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44.bin"/><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10" Type="http://schemas.openxmlformats.org/officeDocument/2006/relationships/comments" Target="../comments7.xml"/><Relationship Id="rId4" Type="http://schemas.openxmlformats.org/officeDocument/2006/relationships/printerSettings" Target="../printerSettings/printerSettings40.bin"/><Relationship Id="rId9"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64"/>
  <sheetViews>
    <sheetView workbookViewId="0">
      <selection activeCell="A3" sqref="A3"/>
    </sheetView>
  </sheetViews>
  <sheetFormatPr defaultRowHeight="12.75" x14ac:dyDescent="0.2"/>
  <cols>
    <col min="1" max="1" width="22" customWidth="1"/>
    <col min="2" max="2" width="9.140625" customWidth="1"/>
    <col min="3" max="3" width="12.42578125" customWidth="1"/>
    <col min="4" max="4" width="12.140625" customWidth="1"/>
    <col min="5" max="5" width="14" customWidth="1"/>
    <col min="6" max="6" width="10.85546875" customWidth="1"/>
  </cols>
  <sheetData>
    <row r="2" spans="1:8" x14ac:dyDescent="0.2">
      <c r="B2" t="s">
        <v>214</v>
      </c>
      <c r="C2" s="9" t="s">
        <v>218</v>
      </c>
      <c r="D2" t="s">
        <v>215</v>
      </c>
      <c r="E2" t="s">
        <v>216</v>
      </c>
      <c r="F2" t="s">
        <v>217</v>
      </c>
      <c r="G2" s="9" t="s">
        <v>230</v>
      </c>
      <c r="H2" s="9"/>
    </row>
    <row r="3" spans="1:8" x14ac:dyDescent="0.2">
      <c r="B3">
        <v>500</v>
      </c>
      <c r="C3">
        <v>501</v>
      </c>
      <c r="D3">
        <v>502</v>
      </c>
      <c r="E3">
        <v>503</v>
      </c>
      <c r="F3">
        <v>504</v>
      </c>
      <c r="G3">
        <v>505</v>
      </c>
    </row>
    <row r="5" spans="1:8" x14ac:dyDescent="0.2">
      <c r="A5" t="str">
        <f>AGING!A10</f>
        <v>SALARIES</v>
      </c>
      <c r="B5" s="20">
        <f>AGING!B10</f>
        <v>1144756.2033600414</v>
      </c>
      <c r="C5" s="20">
        <f>AGING!C10</f>
        <v>1144756.2033600414</v>
      </c>
      <c r="D5" s="20">
        <f>AGING!E10</f>
        <v>0</v>
      </c>
      <c r="E5" s="20">
        <f>AGING!F10</f>
        <v>0</v>
      </c>
      <c r="F5" s="20">
        <f>AGING!G10</f>
        <v>0</v>
      </c>
      <c r="G5" s="20">
        <f>+AGING!D10</f>
        <v>0</v>
      </c>
      <c r="H5" s="20"/>
    </row>
    <row r="6" spans="1:8" x14ac:dyDescent="0.2">
      <c r="A6" t="str">
        <f>AGING!A11</f>
        <v>BENEFIT</v>
      </c>
      <c r="B6" s="20">
        <f>AGING!B11</f>
        <v>552344.86812121992</v>
      </c>
      <c r="C6" s="20">
        <f>AGING!C11</f>
        <v>552344.86812121992</v>
      </c>
      <c r="D6" s="20">
        <f>AGING!E11</f>
        <v>0</v>
      </c>
      <c r="E6" s="20">
        <f>AGING!F11</f>
        <v>0</v>
      </c>
      <c r="F6" s="20">
        <f>AGING!G11</f>
        <v>0</v>
      </c>
      <c r="G6" s="20">
        <f>+AGING!D11</f>
        <v>0</v>
      </c>
      <c r="H6" s="20"/>
    </row>
    <row r="7" spans="1:8" x14ac:dyDescent="0.2">
      <c r="A7" t="str">
        <f>AGING!A12</f>
        <v xml:space="preserve">     TOTAL PERSONNEL</v>
      </c>
      <c r="B7" s="20">
        <f>AGING!B12</f>
        <v>1697101.0714812614</v>
      </c>
      <c r="C7" s="20">
        <f>AGING!C12</f>
        <v>1697101.0714812614</v>
      </c>
      <c r="D7" s="20">
        <f>AGING!E12</f>
        <v>0</v>
      </c>
      <c r="E7" s="20">
        <f>AGING!F12</f>
        <v>0</v>
      </c>
      <c r="F7" s="20">
        <f>AGING!G12</f>
        <v>0</v>
      </c>
      <c r="G7" s="20">
        <f>+AGING!D12</f>
        <v>0</v>
      </c>
      <c r="H7" s="20"/>
    </row>
    <row r="8" spans="1:8" x14ac:dyDescent="0.2">
      <c r="A8" t="str">
        <f>AGING!A13</f>
        <v>INDIRECT</v>
      </c>
      <c r="B8" s="20">
        <f>AGING!B13</f>
        <v>191093.58064879006</v>
      </c>
      <c r="C8" s="20">
        <f>AGING!C13</f>
        <v>191093.58064879006</v>
      </c>
      <c r="D8" s="20">
        <f>AGING!E13</f>
        <v>0</v>
      </c>
      <c r="E8" s="20">
        <f>AGING!F13</f>
        <v>0</v>
      </c>
      <c r="F8" s="20">
        <f>AGING!G13</f>
        <v>0</v>
      </c>
      <c r="G8" s="20">
        <f>+AGING!D13</f>
        <v>0</v>
      </c>
      <c r="H8" s="20"/>
    </row>
    <row r="9" spans="1:8" x14ac:dyDescent="0.2">
      <c r="A9" t="str">
        <f>AGING!A14</f>
        <v>CONSULTANT&amp; CONTR</v>
      </c>
      <c r="B9" s="20">
        <f>AGING!B14</f>
        <v>55200</v>
      </c>
      <c r="C9" s="20">
        <f>AGING!C14</f>
        <v>55200</v>
      </c>
      <c r="D9" s="20">
        <f>AGING!E14</f>
        <v>0</v>
      </c>
      <c r="E9" s="20">
        <f>AGING!F14</f>
        <v>0</v>
      </c>
      <c r="F9" s="20">
        <f>AGING!G14</f>
        <v>0</v>
      </c>
      <c r="G9" s="20">
        <f>+AGING!D14</f>
        <v>0</v>
      </c>
      <c r="H9" s="20"/>
    </row>
    <row r="10" spans="1:8" x14ac:dyDescent="0.2">
      <c r="A10" t="str">
        <f>AGING!A15</f>
        <v>PASS-THRU</v>
      </c>
      <c r="B10" s="20">
        <f>AGING!B15</f>
        <v>5619149.9859999996</v>
      </c>
      <c r="C10" s="20">
        <f>AGING!C15</f>
        <v>5619149.9859999996</v>
      </c>
      <c r="D10" s="20">
        <f>AGING!E15</f>
        <v>0</v>
      </c>
      <c r="E10" s="20">
        <f>AGING!F15</f>
        <v>0</v>
      </c>
      <c r="F10" s="20">
        <f>AGING!G15</f>
        <v>0</v>
      </c>
      <c r="G10" s="20">
        <f>+AGING!D15</f>
        <v>0</v>
      </c>
      <c r="H10" s="20"/>
    </row>
    <row r="11" spans="1:8" x14ac:dyDescent="0.2">
      <c r="A11" t="str">
        <f>AGING!A16</f>
        <v>TRAVEL</v>
      </c>
      <c r="B11" s="20">
        <f>AGING!B16</f>
        <v>91850</v>
      </c>
      <c r="C11" s="20">
        <f>AGING!C16</f>
        <v>91850</v>
      </c>
      <c r="D11" s="20">
        <f>AGING!E16</f>
        <v>0</v>
      </c>
      <c r="E11" s="20">
        <f>AGING!F16</f>
        <v>0</v>
      </c>
      <c r="F11" s="20">
        <f>AGING!G16</f>
        <v>0</v>
      </c>
      <c r="G11" s="20">
        <f>+AGING!D16</f>
        <v>0</v>
      </c>
      <c r="H11" s="20"/>
    </row>
    <row r="12" spans="1:8" x14ac:dyDescent="0.2">
      <c r="A12" t="str">
        <f>AGING!A17</f>
        <v>RENT</v>
      </c>
      <c r="B12" s="20">
        <f>AGING!B17</f>
        <v>150518.79612195957</v>
      </c>
      <c r="C12" s="20">
        <f>AGING!C17</f>
        <v>150518.79612195957</v>
      </c>
      <c r="D12" s="20">
        <f>AGING!E17</f>
        <v>0</v>
      </c>
      <c r="E12" s="20">
        <f>AGING!F17</f>
        <v>0</v>
      </c>
      <c r="F12" s="20">
        <f>AGING!G17</f>
        <v>0</v>
      </c>
      <c r="G12" s="20">
        <f>+AGING!D17</f>
        <v>0</v>
      </c>
      <c r="H12" s="20"/>
    </row>
    <row r="13" spans="1:8" x14ac:dyDescent="0.2">
      <c r="A13" t="str">
        <f>AGING!A18</f>
        <v>EXPENDABLE EQUIPMENT</v>
      </c>
      <c r="B13" s="20">
        <f>AGING!B18</f>
        <v>29074</v>
      </c>
      <c r="C13" s="20">
        <f>AGING!C18</f>
        <v>29074</v>
      </c>
      <c r="D13" s="20">
        <f>AGING!E18</f>
        <v>0</v>
      </c>
      <c r="E13" s="20">
        <f>AGING!F18</f>
        <v>0</v>
      </c>
      <c r="F13" s="20">
        <f>AGING!G18</f>
        <v>0</v>
      </c>
      <c r="G13" s="20">
        <f>+AGING!D18</f>
        <v>0</v>
      </c>
      <c r="H13" s="20"/>
    </row>
    <row r="14" spans="1:8" x14ac:dyDescent="0.2">
      <c r="A14" t="str">
        <f>AGING!A19</f>
        <v>CAPITAL EQUIPMENT</v>
      </c>
      <c r="B14" s="20">
        <f>AGING!B19</f>
        <v>0</v>
      </c>
      <c r="C14" s="20">
        <f>AGING!C19</f>
        <v>0</v>
      </c>
      <c r="D14" s="20">
        <f>AGING!E19</f>
        <v>0</v>
      </c>
      <c r="E14" s="20">
        <f>AGING!F19</f>
        <v>0</v>
      </c>
      <c r="F14" s="20">
        <f>AGING!G19</f>
        <v>0</v>
      </c>
      <c r="G14" s="20">
        <f>+AGING!D19</f>
        <v>0</v>
      </c>
      <c r="H14" s="20"/>
    </row>
    <row r="15" spans="1:8" x14ac:dyDescent="0.2">
      <c r="A15" t="str">
        <f>AGING!A20</f>
        <v>OTHERS</v>
      </c>
      <c r="B15" s="20">
        <f>AGING!B20</f>
        <v>51229.906909090911</v>
      </c>
      <c r="C15" s="20">
        <f>AGING!C20</f>
        <v>51229.906909090911</v>
      </c>
      <c r="D15" s="20">
        <f>AGING!E20</f>
        <v>0</v>
      </c>
      <c r="E15" s="20">
        <f>AGING!F20</f>
        <v>0</v>
      </c>
      <c r="F15" s="20">
        <f>AGING!G20</f>
        <v>0</v>
      </c>
      <c r="G15" s="20">
        <f>+AGING!D20</f>
        <v>0</v>
      </c>
      <c r="H15" s="20"/>
    </row>
    <row r="16" spans="1:8" x14ac:dyDescent="0.2">
      <c r="B16" s="20">
        <f>AGING!B21</f>
        <v>0</v>
      </c>
      <c r="C16" s="20">
        <f>AGING!C21</f>
        <v>0</v>
      </c>
      <c r="D16" s="20">
        <f>AGING!E21</f>
        <v>0</v>
      </c>
      <c r="E16" s="20">
        <f>AGING!F21</f>
        <v>0</v>
      </c>
      <c r="F16" s="20">
        <f>AGING!G21</f>
        <v>0</v>
      </c>
      <c r="G16" s="20">
        <f>+AGING!D21</f>
        <v>0</v>
      </c>
      <c r="H16" s="20"/>
    </row>
    <row r="17" spans="1:8" x14ac:dyDescent="0.2">
      <c r="A17" t="str">
        <f>AGING!A22</f>
        <v>SUB-TOTAL</v>
      </c>
      <c r="B17" s="20">
        <f>AGING!B22</f>
        <v>7885217.3411611011</v>
      </c>
      <c r="C17" s="20">
        <f>AGING!C22</f>
        <v>7885217.3411611011</v>
      </c>
      <c r="D17" s="20">
        <f>AGING!E22</f>
        <v>0</v>
      </c>
      <c r="E17" s="20">
        <f>AGING!F22</f>
        <v>0</v>
      </c>
      <c r="F17" s="20">
        <f>AGING!G22</f>
        <v>0</v>
      </c>
      <c r="G17" s="20">
        <f>+AGING!D22</f>
        <v>0</v>
      </c>
      <c r="H17" s="20"/>
    </row>
    <row r="18" spans="1:8" x14ac:dyDescent="0.2">
      <c r="A18" t="str">
        <f>AGING!A23</f>
        <v>GIS SUPPORT &amp; PROC</v>
      </c>
      <c r="B18" s="20">
        <f>AGING!B23</f>
        <v>22956.386685026857</v>
      </c>
      <c r="C18" s="20">
        <f>AGING!C23</f>
        <v>22956.386685026857</v>
      </c>
      <c r="D18" s="20">
        <f>AGING!E23</f>
        <v>0</v>
      </c>
      <c r="E18" s="20">
        <f>AGING!F23</f>
        <v>0</v>
      </c>
      <c r="F18" s="20">
        <f>AGING!G23</f>
        <v>0</v>
      </c>
      <c r="G18" s="20">
        <f>+AGING!D23</f>
        <v>0</v>
      </c>
      <c r="H18" s="20"/>
    </row>
    <row r="19" spans="1:8" x14ac:dyDescent="0.2">
      <c r="A19" t="str">
        <f>AGING!A24</f>
        <v>NETWORK ADM</v>
      </c>
      <c r="B19" s="20">
        <f>AGING!B24</f>
        <v>131918.85144023731</v>
      </c>
      <c r="C19" s="20">
        <f>AGING!C24</f>
        <v>131918.85144023731</v>
      </c>
      <c r="D19" s="20">
        <f>AGING!E24</f>
        <v>0</v>
      </c>
      <c r="E19" s="20">
        <f>AGING!F24</f>
        <v>0</v>
      </c>
      <c r="F19" s="20">
        <f>AGING!G24</f>
        <v>0</v>
      </c>
      <c r="G19" s="20">
        <f>+AGING!D24</f>
        <v>0</v>
      </c>
      <c r="H19" s="20"/>
    </row>
    <row r="20" spans="1:8" x14ac:dyDescent="0.2">
      <c r="A20" t="str">
        <f>AGING!A25</f>
        <v>PERSONNEL</v>
      </c>
      <c r="B20" s="20">
        <f>AGING!B25</f>
        <v>56324.395621559277</v>
      </c>
      <c r="C20" s="20">
        <f>AGING!C25</f>
        <v>56324.395621559277</v>
      </c>
      <c r="D20" s="20">
        <f>AGING!E25</f>
        <v>0</v>
      </c>
      <c r="E20" s="20">
        <f>AGING!F25</f>
        <v>0</v>
      </c>
      <c r="F20" s="20">
        <f>AGING!G25</f>
        <v>0</v>
      </c>
      <c r="G20" s="20">
        <f>+AGING!D25</f>
        <v>0</v>
      </c>
      <c r="H20" s="20"/>
    </row>
    <row r="21" spans="1:8" x14ac:dyDescent="0.2">
      <c r="A21" t="str">
        <f>AGING!A26</f>
        <v>PURCHASING</v>
      </c>
      <c r="B21" s="20">
        <f>AGING!B26</f>
        <v>23083.353865301993</v>
      </c>
      <c r="C21" s="20">
        <f>AGING!C26</f>
        <v>23083.353865301993</v>
      </c>
      <c r="D21" s="20">
        <f>AGING!E26</f>
        <v>0</v>
      </c>
      <c r="E21" s="20">
        <f>AGING!F26</f>
        <v>0</v>
      </c>
      <c r="F21" s="20">
        <f>AGING!G26</f>
        <v>0</v>
      </c>
      <c r="G21" s="20">
        <f>+AGING!D26</f>
        <v>0</v>
      </c>
      <c r="H21" s="20"/>
    </row>
    <row r="22" spans="1:8" x14ac:dyDescent="0.2">
      <c r="A22" t="str">
        <f>AGING!A27</f>
        <v>PRINTSHOP</v>
      </c>
      <c r="B22" s="20">
        <f>AGING!B27</f>
        <v>32400.077690904873</v>
      </c>
      <c r="C22" s="20">
        <f>AGING!C27</f>
        <v>32400.077690904873</v>
      </c>
      <c r="D22" s="20">
        <f>AGING!E27</f>
        <v>0</v>
      </c>
      <c r="E22" s="20">
        <f>AGING!F27</f>
        <v>0</v>
      </c>
      <c r="F22" s="20">
        <f>AGING!G27</f>
        <v>0</v>
      </c>
      <c r="G22" s="20">
        <f>+AGING!D27</f>
        <v>0</v>
      </c>
      <c r="H22" s="20"/>
    </row>
    <row r="23" spans="1:8" x14ac:dyDescent="0.2">
      <c r="B23" s="20">
        <f>AGING!B28</f>
        <v>20053.922398156024</v>
      </c>
      <c r="C23" s="20">
        <f>AGING!C28</f>
        <v>20053.922398156024</v>
      </c>
      <c r="D23" s="20">
        <f>AGING!E28</f>
        <v>0</v>
      </c>
      <c r="E23" s="20">
        <f>AGING!F28</f>
        <v>0</v>
      </c>
      <c r="F23" s="20">
        <f>AGING!G28</f>
        <v>0</v>
      </c>
      <c r="G23" s="20">
        <f>+AGING!D28</f>
        <v>0</v>
      </c>
      <c r="H23" s="20"/>
    </row>
    <row r="24" spans="1:8" x14ac:dyDescent="0.2">
      <c r="A24">
        <f>AGING!A29</f>
        <v>0</v>
      </c>
      <c r="B24" s="20">
        <f>AGING!B29</f>
        <v>0</v>
      </c>
      <c r="C24" s="20">
        <f>AGING!C29</f>
        <v>0</v>
      </c>
      <c r="D24" s="20">
        <f>AGING!E29</f>
        <v>0</v>
      </c>
      <c r="E24" s="20">
        <f>AGING!F29</f>
        <v>0</v>
      </c>
      <c r="F24" s="20">
        <f>AGING!G29</f>
        <v>0</v>
      </c>
      <c r="G24" s="20">
        <f>+AGING!D29</f>
        <v>0</v>
      </c>
      <c r="H24" s="20"/>
    </row>
    <row r="25" spans="1:8" x14ac:dyDescent="0.2">
      <c r="B25" s="20">
        <f>AGING!B30</f>
        <v>8171954.328862288</v>
      </c>
      <c r="C25" s="20">
        <f>AGING!C30</f>
        <v>8171954.328862288</v>
      </c>
      <c r="D25" s="20">
        <f>AGING!E30</f>
        <v>0</v>
      </c>
      <c r="E25" s="20">
        <f>AGING!F30</f>
        <v>0</v>
      </c>
      <c r="F25" s="20">
        <f>AGING!G30</f>
        <v>0</v>
      </c>
      <c r="G25" s="20">
        <f>+AGING!D30</f>
        <v>0</v>
      </c>
      <c r="H25" s="20"/>
    </row>
    <row r="26" spans="1:8" x14ac:dyDescent="0.2">
      <c r="A26">
        <f>AGING!A31</f>
        <v>0</v>
      </c>
      <c r="B26" s="20">
        <f>AGING!B31</f>
        <v>0</v>
      </c>
      <c r="C26" s="20">
        <f>AGING!C31</f>
        <v>0</v>
      </c>
      <c r="D26" s="20">
        <f>AGING!E31</f>
        <v>0</v>
      </c>
      <c r="E26" s="20">
        <f>AGING!F31</f>
        <v>0</v>
      </c>
      <c r="F26" s="20">
        <f>AGING!G31</f>
        <v>0</v>
      </c>
      <c r="G26" s="20">
        <f>+AGING!D31</f>
        <v>0</v>
      </c>
      <c r="H26" s="20"/>
    </row>
    <row r="27" spans="1:8" x14ac:dyDescent="0.2">
      <c r="A27" t="str">
        <f>AGING!A32</f>
        <v>REVENUES:</v>
      </c>
      <c r="B27" s="20">
        <f>AGING!B32</f>
        <v>0</v>
      </c>
      <c r="C27" s="20">
        <f>AGING!C32</f>
        <v>0</v>
      </c>
      <c r="D27" s="20">
        <f>AGING!E32</f>
        <v>0</v>
      </c>
      <c r="E27" s="20">
        <f>AGING!F32</f>
        <v>0</v>
      </c>
      <c r="F27" s="20">
        <f>AGING!G32</f>
        <v>0</v>
      </c>
      <c r="G27" s="20">
        <f>+AGING!D32</f>
        <v>0</v>
      </c>
      <c r="H27" s="20"/>
    </row>
    <row r="28" spans="1:8" x14ac:dyDescent="0.2">
      <c r="A28" t="str">
        <f>AGING!A33</f>
        <v>FEDERAL</v>
      </c>
      <c r="B28" s="20">
        <f>AGING!B33</f>
        <v>0</v>
      </c>
      <c r="C28" s="20">
        <f>AGING!C33</f>
        <v>0</v>
      </c>
      <c r="D28" s="20">
        <f>AGING!E33</f>
        <v>0</v>
      </c>
      <c r="E28" s="20">
        <f>AGING!F33</f>
        <v>0</v>
      </c>
      <c r="F28" s="20">
        <f>AGING!G33</f>
        <v>0</v>
      </c>
      <c r="G28" s="20">
        <f>+AGING!D33</f>
        <v>0</v>
      </c>
      <c r="H28" s="20"/>
    </row>
    <row r="29" spans="1:8" x14ac:dyDescent="0.2">
      <c r="A29" t="str">
        <f>AGING!A34</f>
        <v>HHS</v>
      </c>
      <c r="B29" s="20">
        <f>AGING!B34</f>
        <v>0</v>
      </c>
      <c r="C29" s="20">
        <f>AGING!C34</f>
        <v>0</v>
      </c>
      <c r="D29" s="20">
        <f>AGING!E34</f>
        <v>0</v>
      </c>
      <c r="E29" s="20">
        <f>AGING!F34</f>
        <v>0</v>
      </c>
      <c r="F29" s="20">
        <f>AGING!G34</f>
        <v>0</v>
      </c>
      <c r="G29" s="20">
        <f>+AGING!D34</f>
        <v>0</v>
      </c>
      <c r="H29" s="20"/>
    </row>
    <row r="30" spans="1:8" x14ac:dyDescent="0.2">
      <c r="A30" t="str">
        <f>AGING!A35</f>
        <v>DOT</v>
      </c>
      <c r="B30" s="20">
        <f>AGING!B35</f>
        <v>0</v>
      </c>
      <c r="C30" s="20">
        <f>AGING!C35</f>
        <v>0</v>
      </c>
      <c r="D30" s="20">
        <f>AGING!E35</f>
        <v>0</v>
      </c>
      <c r="E30" s="20">
        <f>AGING!F35</f>
        <v>0</v>
      </c>
      <c r="F30" s="20">
        <f>AGING!G35</f>
        <v>0</v>
      </c>
      <c r="G30" s="20">
        <f>+AGING!D35</f>
        <v>0</v>
      </c>
      <c r="H30" s="20"/>
    </row>
    <row r="31" spans="1:8" x14ac:dyDescent="0.2">
      <c r="A31" t="str">
        <f>AGING!A36</f>
        <v>HUD</v>
      </c>
      <c r="B31" s="20">
        <f>AGING!B36</f>
        <v>0</v>
      </c>
      <c r="C31" s="20">
        <f>AGING!C36</f>
        <v>0</v>
      </c>
      <c r="D31" s="20">
        <f>AGING!E36</f>
        <v>0</v>
      </c>
      <c r="E31" s="20">
        <f>AGING!F36</f>
        <v>0</v>
      </c>
      <c r="F31" s="20">
        <f>AGING!G36</f>
        <v>0</v>
      </c>
      <c r="G31" s="20">
        <f>+AGING!D36</f>
        <v>0</v>
      </c>
      <c r="H31" s="20"/>
    </row>
    <row r="32" spans="1:8" x14ac:dyDescent="0.2">
      <c r="A32" t="str">
        <f>AGING!A37</f>
        <v xml:space="preserve">NARC </v>
      </c>
      <c r="B32" s="20">
        <f>AGING!B37</f>
        <v>0</v>
      </c>
      <c r="C32" s="20" t="e">
        <f>AGING!#REF!</f>
        <v>#REF!</v>
      </c>
      <c r="D32" s="20" t="e">
        <f>AGING!#REF!</f>
        <v>#REF!</v>
      </c>
      <c r="E32" s="20" t="e">
        <f>AGING!#REF!</f>
        <v>#REF!</v>
      </c>
      <c r="F32" s="20" t="e">
        <f>AGING!#REF!</f>
        <v>#REF!</v>
      </c>
      <c r="G32" s="20" t="e">
        <f>+AGING!#REF!</f>
        <v>#REF!</v>
      </c>
      <c r="H32" s="20"/>
    </row>
    <row r="33" spans="1:8" x14ac:dyDescent="0.2">
      <c r="A33" t="str">
        <f>AGING!A38</f>
        <v>STATE:</v>
      </c>
      <c r="B33" s="20">
        <f>AGING!B38</f>
        <v>0</v>
      </c>
      <c r="C33" s="20">
        <f>AGING!C37</f>
        <v>0</v>
      </c>
      <c r="D33" s="20">
        <f>AGING!E37</f>
        <v>0</v>
      </c>
      <c r="E33" s="20">
        <f>AGING!F37</f>
        <v>0</v>
      </c>
      <c r="F33" s="20">
        <f>AGING!G37</f>
        <v>0</v>
      </c>
      <c r="G33" s="20">
        <f>+AGING!D37</f>
        <v>0</v>
      </c>
      <c r="H33" s="20"/>
    </row>
    <row r="34" spans="1:8" x14ac:dyDescent="0.2">
      <c r="A34" t="str">
        <f>AGING!A39</f>
        <v>DADS</v>
      </c>
      <c r="B34" s="20">
        <f>AGING!B39</f>
        <v>5473132</v>
      </c>
      <c r="C34" s="20">
        <f>AGING!C38</f>
        <v>0</v>
      </c>
      <c r="D34" s="20">
        <f>AGING!E38</f>
        <v>0</v>
      </c>
      <c r="E34" s="20">
        <f>AGING!F38</f>
        <v>0</v>
      </c>
      <c r="F34" s="20">
        <f>AGING!G38</f>
        <v>0</v>
      </c>
      <c r="G34" s="20">
        <f>+AGING!D38</f>
        <v>0</v>
      </c>
      <c r="H34" s="20"/>
    </row>
    <row r="35" spans="1:8" x14ac:dyDescent="0.2">
      <c r="A35" t="str">
        <f>AGING!A40</f>
        <v>TWC</v>
      </c>
      <c r="B35" s="20">
        <f>AGING!B40</f>
        <v>0</v>
      </c>
      <c r="C35" s="20">
        <f>AGING!C39</f>
        <v>5473132</v>
      </c>
      <c r="D35" s="20">
        <f>AGING!E39</f>
        <v>0</v>
      </c>
      <c r="E35" s="20">
        <f>AGING!F39</f>
        <v>0</v>
      </c>
      <c r="F35" s="20">
        <f>AGING!G39</f>
        <v>0</v>
      </c>
      <c r="G35" s="20">
        <f>+AGING!D39</f>
        <v>0</v>
      </c>
      <c r="H35" s="20"/>
    </row>
    <row r="36" spans="1:8" x14ac:dyDescent="0.2">
      <c r="A36" t="str">
        <f>AGING!A41</f>
        <v>TXDOT</v>
      </c>
      <c r="B36" s="20">
        <f>AGING!B41</f>
        <v>0</v>
      </c>
      <c r="C36" s="20">
        <f>AGING!C40</f>
        <v>0</v>
      </c>
      <c r="D36" s="20">
        <f>AGING!E40</f>
        <v>0</v>
      </c>
      <c r="E36" s="20">
        <f>AGING!F40</f>
        <v>0</v>
      </c>
      <c r="F36" s="20">
        <f>AGING!G40</f>
        <v>0</v>
      </c>
      <c r="G36" s="20">
        <f>+AGING!D40</f>
        <v>0</v>
      </c>
      <c r="H36" s="20"/>
    </row>
    <row r="37" spans="1:8" x14ac:dyDescent="0.2">
      <c r="A37" t="str">
        <f>AGING!A42</f>
        <v>TCEQ</v>
      </c>
      <c r="B37" s="20">
        <f>AGING!B42</f>
        <v>0</v>
      </c>
      <c r="C37" s="20">
        <f>AGING!C41</f>
        <v>0</v>
      </c>
      <c r="D37" s="20">
        <f>AGING!E41</f>
        <v>0</v>
      </c>
      <c r="E37" s="20">
        <f>AGING!F41</f>
        <v>0</v>
      </c>
      <c r="F37" s="20">
        <f>AGING!G41</f>
        <v>0</v>
      </c>
      <c r="G37" s="20">
        <f>+AGING!D41</f>
        <v>0</v>
      </c>
      <c r="H37" s="20"/>
    </row>
    <row r="38" spans="1:8" x14ac:dyDescent="0.2">
      <c r="A38" t="str">
        <f>AGING!A43</f>
        <v>TCJD</v>
      </c>
      <c r="B38" s="20">
        <f>AGING!B43</f>
        <v>0</v>
      </c>
      <c r="C38" s="20">
        <f>AGING!C42</f>
        <v>0</v>
      </c>
      <c r="D38" s="20">
        <f>AGING!E42</f>
        <v>0</v>
      </c>
      <c r="E38" s="20">
        <f>AGING!F42</f>
        <v>0</v>
      </c>
      <c r="F38" s="20">
        <f>AGING!G42</f>
        <v>0</v>
      </c>
      <c r="G38" s="20">
        <f>+AGING!D42</f>
        <v>0</v>
      </c>
      <c r="H38" s="20"/>
    </row>
    <row r="39" spans="1:8" x14ac:dyDescent="0.2">
      <c r="A39" t="str">
        <f>AGING!A44</f>
        <v>GLO</v>
      </c>
      <c r="B39" s="20">
        <f>AGING!B44</f>
        <v>0</v>
      </c>
      <c r="C39" s="20">
        <f>AGING!C43</f>
        <v>0</v>
      </c>
      <c r="D39" s="20">
        <f>AGING!E43</f>
        <v>0</v>
      </c>
      <c r="E39" s="20">
        <f>AGING!F43</f>
        <v>0</v>
      </c>
      <c r="F39" s="20">
        <f>AGING!G43</f>
        <v>0</v>
      </c>
      <c r="G39" s="20">
        <f>+AGING!D43</f>
        <v>0</v>
      </c>
      <c r="H39" s="20"/>
    </row>
    <row r="40" spans="1:8" x14ac:dyDescent="0.2">
      <c r="A40" t="str">
        <f>AGING!A45</f>
        <v>TFS</v>
      </c>
      <c r="B40" s="20">
        <f>AGING!B45</f>
        <v>0</v>
      </c>
      <c r="C40" s="20">
        <f>AGING!C44</f>
        <v>0</v>
      </c>
      <c r="D40" s="20">
        <f>AGING!E44</f>
        <v>0</v>
      </c>
      <c r="E40" s="20">
        <f>AGING!F44</f>
        <v>0</v>
      </c>
      <c r="F40" s="20">
        <f>AGING!G44</f>
        <v>0</v>
      </c>
      <c r="G40" s="20">
        <f>+AGING!D44</f>
        <v>0</v>
      </c>
      <c r="H40" s="20"/>
    </row>
    <row r="41" spans="1:8" x14ac:dyDescent="0.2">
      <c r="A41" t="str">
        <f>AGING!A46</f>
        <v>TXAM</v>
      </c>
      <c r="B41" s="20">
        <f>AGING!B46</f>
        <v>0</v>
      </c>
      <c r="C41" s="20">
        <f>AGING!C45</f>
        <v>0</v>
      </c>
      <c r="D41" s="20">
        <f>AGING!E45</f>
        <v>0</v>
      </c>
      <c r="E41" s="20">
        <f>AGING!F45</f>
        <v>0</v>
      </c>
      <c r="F41" s="20">
        <f>AGING!G45</f>
        <v>0</v>
      </c>
      <c r="G41" s="20">
        <f>+AGING!D45</f>
        <v>0</v>
      </c>
      <c r="H41" s="20"/>
    </row>
    <row r="42" spans="1:8" x14ac:dyDescent="0.2">
      <c r="A42" t="str">
        <f>AGING!A47</f>
        <v>TDA</v>
      </c>
      <c r="B42" s="20">
        <f>AGING!B47</f>
        <v>0</v>
      </c>
      <c r="C42" s="20">
        <f>AGING!C46</f>
        <v>0</v>
      </c>
      <c r="D42" s="20">
        <f>AGING!E46</f>
        <v>0</v>
      </c>
      <c r="E42" s="20">
        <f>AGING!F46</f>
        <v>0</v>
      </c>
      <c r="F42" s="20">
        <f>AGING!G46</f>
        <v>0</v>
      </c>
      <c r="G42" s="20">
        <f>+AGING!D46</f>
        <v>0</v>
      </c>
      <c r="H42" s="20"/>
    </row>
    <row r="43" spans="1:8" x14ac:dyDescent="0.2">
      <c r="A43" t="str">
        <f>AGING!A48</f>
        <v>TSSWCB</v>
      </c>
      <c r="B43" s="20">
        <f>AGING!B48</f>
        <v>0</v>
      </c>
      <c r="C43" s="20">
        <f>AGING!C47</f>
        <v>0</v>
      </c>
      <c r="D43" s="20">
        <f>AGING!E47</f>
        <v>0</v>
      </c>
      <c r="E43" s="20">
        <f>AGING!F47</f>
        <v>0</v>
      </c>
      <c r="F43" s="20">
        <f>AGING!G47</f>
        <v>0</v>
      </c>
      <c r="G43" s="20">
        <f>+AGING!D47</f>
        <v>0</v>
      </c>
      <c r="H43" s="20"/>
    </row>
    <row r="44" spans="1:8" x14ac:dyDescent="0.2">
      <c r="A44" t="str">
        <f>AGING!A49</f>
        <v>CSEC SERVICE FEE</v>
      </c>
      <c r="B44" s="20">
        <f>AGING!B49</f>
        <v>0</v>
      </c>
      <c r="C44" s="20">
        <f>AGING!C48</f>
        <v>0</v>
      </c>
      <c r="D44" s="20">
        <f>AGING!E48</f>
        <v>0</v>
      </c>
      <c r="E44" s="20">
        <f>AGING!F48</f>
        <v>0</v>
      </c>
      <c r="F44" s="20">
        <f>AGING!G48</f>
        <v>0</v>
      </c>
      <c r="G44" s="20">
        <f>+AGING!D48</f>
        <v>0</v>
      </c>
      <c r="H44" s="20"/>
    </row>
    <row r="45" spans="1:8" x14ac:dyDescent="0.2">
      <c r="A45" t="str">
        <f>AGING!A50</f>
        <v>DEM</v>
      </c>
      <c r="B45" s="20">
        <f>AGING!B50</f>
        <v>0</v>
      </c>
      <c r="C45" s="20">
        <f>AGING!C49</f>
        <v>0</v>
      </c>
      <c r="D45" s="20">
        <f>AGING!E49</f>
        <v>0</v>
      </c>
      <c r="E45" s="20">
        <f>AGING!F49</f>
        <v>0</v>
      </c>
      <c r="F45" s="20">
        <f>AGING!G49</f>
        <v>0</v>
      </c>
      <c r="G45" s="20">
        <f>+AGING!D49</f>
        <v>0</v>
      </c>
      <c r="H45" s="20"/>
    </row>
    <row r="46" spans="1:8" x14ac:dyDescent="0.2">
      <c r="A46" t="str">
        <f>AGING!A51</f>
        <v>STATE PLNG</v>
      </c>
      <c r="B46" s="20">
        <f>AGING!B51</f>
        <v>0</v>
      </c>
      <c r="C46" s="20">
        <f>AGING!C50</f>
        <v>0</v>
      </c>
      <c r="D46" s="20">
        <f>AGING!E50</f>
        <v>0</v>
      </c>
      <c r="E46" s="20">
        <f>AGING!F50</f>
        <v>0</v>
      </c>
      <c r="F46" s="20">
        <f>AGING!G50</f>
        <v>0</v>
      </c>
      <c r="G46" s="20">
        <f>+AGING!D50</f>
        <v>0</v>
      </c>
      <c r="H46" s="20"/>
    </row>
    <row r="47" spans="1:8" x14ac:dyDescent="0.2">
      <c r="A47" t="str">
        <f>AGING!A52</f>
        <v>LOCAL:</v>
      </c>
      <c r="B47" s="20">
        <f>AGING!B52</f>
        <v>0</v>
      </c>
      <c r="C47" s="20">
        <f>AGING!C51</f>
        <v>0</v>
      </c>
      <c r="D47" s="20">
        <f>AGING!E51</f>
        <v>0</v>
      </c>
      <c r="E47" s="20">
        <f>AGING!F51</f>
        <v>0</v>
      </c>
      <c r="F47" s="20">
        <f>AGING!G51</f>
        <v>0</v>
      </c>
      <c r="G47" s="20">
        <f>+AGING!D51</f>
        <v>0</v>
      </c>
      <c r="H47" s="20"/>
    </row>
    <row r="48" spans="1:8" x14ac:dyDescent="0.2">
      <c r="A48" t="str">
        <f>AGING!A53</f>
        <v>METRO</v>
      </c>
      <c r="B48" s="20">
        <f>AGING!B53</f>
        <v>0</v>
      </c>
      <c r="C48" s="20">
        <f>AGING!C52</f>
        <v>0</v>
      </c>
      <c r="D48" s="20">
        <f>AGING!E52</f>
        <v>0</v>
      </c>
      <c r="E48" s="20">
        <f>AGING!F52</f>
        <v>0</v>
      </c>
      <c r="F48" s="20">
        <f>AGING!G52</f>
        <v>0</v>
      </c>
      <c r="G48" s="20">
        <f>+AGING!D52</f>
        <v>0</v>
      </c>
      <c r="H48" s="20"/>
    </row>
    <row r="49" spans="1:8" x14ac:dyDescent="0.2">
      <c r="A49" t="str">
        <f>AGING!A54</f>
        <v>HCA</v>
      </c>
      <c r="B49" s="20">
        <f>AGING!B54</f>
        <v>0</v>
      </c>
      <c r="C49" s="20">
        <f>AGING!C53</f>
        <v>0</v>
      </c>
      <c r="D49" s="20">
        <f>AGING!E53</f>
        <v>0</v>
      </c>
      <c r="E49" s="20">
        <f>AGING!F53</f>
        <v>0</v>
      </c>
      <c r="F49" s="20">
        <f>AGING!G53</f>
        <v>0</v>
      </c>
      <c r="G49" s="20">
        <f>+AGING!D53</f>
        <v>0</v>
      </c>
      <c r="H49" s="20"/>
    </row>
    <row r="50" spans="1:8" x14ac:dyDescent="0.2">
      <c r="A50" t="str">
        <f>AGING!A55</f>
        <v>COST REIMBURSEMENT</v>
      </c>
      <c r="B50" s="20">
        <f>AGING!B55</f>
        <v>0</v>
      </c>
      <c r="C50" s="20">
        <f>AGING!C54</f>
        <v>0</v>
      </c>
      <c r="D50" s="20">
        <f>AGING!E54</f>
        <v>0</v>
      </c>
      <c r="E50" s="20">
        <f>AGING!F54</f>
        <v>0</v>
      </c>
      <c r="F50" s="20">
        <f>AGING!G54</f>
        <v>0</v>
      </c>
      <c r="G50" s="20">
        <f>+AGING!D54</f>
        <v>0</v>
      </c>
      <c r="H50" s="20"/>
    </row>
    <row r="51" spans="1:8" x14ac:dyDescent="0.2">
      <c r="A51" t="str">
        <f>AGING!A56</f>
        <v>EDA</v>
      </c>
      <c r="B51" s="20">
        <f>AGING!B56</f>
        <v>0</v>
      </c>
      <c r="C51" s="20">
        <f>AGING!C55</f>
        <v>0</v>
      </c>
      <c r="D51" s="20">
        <f>AGING!E55</f>
        <v>0</v>
      </c>
      <c r="E51" s="20">
        <f>AGING!F55</f>
        <v>0</v>
      </c>
      <c r="F51" s="20">
        <f>AGING!G55</f>
        <v>0</v>
      </c>
      <c r="G51" s="20">
        <f>+AGING!D55</f>
        <v>0</v>
      </c>
      <c r="H51" s="20"/>
    </row>
    <row r="52" spans="1:8" x14ac:dyDescent="0.2">
      <c r="A52" t="str">
        <f>AGING!A57</f>
        <v>LDC</v>
      </c>
      <c r="B52" s="20">
        <f>AGING!B57</f>
        <v>0</v>
      </c>
      <c r="C52" s="20">
        <f>AGING!C56</f>
        <v>0</v>
      </c>
      <c r="D52" s="20">
        <f>AGING!E56</f>
        <v>0</v>
      </c>
      <c r="E52" s="20">
        <f>AGING!F56</f>
        <v>0</v>
      </c>
      <c r="F52" s="20">
        <f>AGING!G56</f>
        <v>0</v>
      </c>
      <c r="G52" s="20">
        <f>+AGING!D56</f>
        <v>0</v>
      </c>
      <c r="H52" s="20"/>
    </row>
    <row r="53" spans="1:8" x14ac:dyDescent="0.2">
      <c r="A53" t="str">
        <f>AGING!A58</f>
        <v>INTEREST INCOME</v>
      </c>
      <c r="B53" s="20">
        <f>AGING!B58</f>
        <v>0</v>
      </c>
      <c r="C53" s="20">
        <f>AGING!C57</f>
        <v>0</v>
      </c>
      <c r="D53" s="20">
        <f>AGING!E57</f>
        <v>0</v>
      </c>
      <c r="E53" s="20">
        <f>AGING!F57</f>
        <v>0</v>
      </c>
      <c r="F53" s="20">
        <f>AGING!G57</f>
        <v>0</v>
      </c>
      <c r="G53" s="20">
        <f>+AGING!D57</f>
        <v>0</v>
      </c>
      <c r="H53" s="20"/>
    </row>
    <row r="54" spans="1:8" x14ac:dyDescent="0.2">
      <c r="A54" t="str">
        <f>AGING!A59</f>
        <v>WORKSHOP</v>
      </c>
      <c r="B54" s="20">
        <f>AGING!B59</f>
        <v>0</v>
      </c>
      <c r="C54" s="20">
        <f>AGING!C58</f>
        <v>0</v>
      </c>
      <c r="D54" s="20">
        <f>AGING!E58</f>
        <v>0</v>
      </c>
      <c r="E54" s="20">
        <f>AGING!F58</f>
        <v>0</v>
      </c>
      <c r="F54" s="20">
        <f>AGING!G58</f>
        <v>0</v>
      </c>
      <c r="G54" s="20">
        <f>+AGING!D58</f>
        <v>0</v>
      </c>
      <c r="H54" s="20"/>
    </row>
    <row r="55" spans="1:8" x14ac:dyDescent="0.2">
      <c r="A55" t="str">
        <f>AGING!A60</f>
        <v>PRODUCTS SALES</v>
      </c>
      <c r="B55" s="20">
        <f>AGING!B60</f>
        <v>0</v>
      </c>
      <c r="C55" s="20">
        <f>AGING!C59</f>
        <v>0</v>
      </c>
      <c r="D55" s="20">
        <f>AGING!E59</f>
        <v>0</v>
      </c>
      <c r="E55" s="20">
        <f>AGING!F59</f>
        <v>0</v>
      </c>
      <c r="F55" s="20">
        <f>AGING!G59</f>
        <v>0</v>
      </c>
      <c r="G55" s="20">
        <f>+AGING!D59</f>
        <v>0</v>
      </c>
      <c r="H55" s="20"/>
    </row>
    <row r="56" spans="1:8" x14ac:dyDescent="0.2">
      <c r="A56" t="str">
        <f>AGING!A61</f>
        <v>MEMBERSHIP DUES</v>
      </c>
      <c r="B56" s="20">
        <f>AGING!B61</f>
        <v>0</v>
      </c>
      <c r="C56" s="20">
        <f>AGING!C60</f>
        <v>0</v>
      </c>
      <c r="D56" s="20">
        <f>AGING!E60</f>
        <v>0</v>
      </c>
      <c r="E56" s="20">
        <f>AGING!F60</f>
        <v>0</v>
      </c>
      <c r="F56" s="20">
        <f>AGING!G60</f>
        <v>0</v>
      </c>
      <c r="G56" s="20">
        <f>+AGING!D60</f>
        <v>0</v>
      </c>
      <c r="H56" s="20"/>
    </row>
    <row r="57" spans="1:8" x14ac:dyDescent="0.2">
      <c r="A57" t="str">
        <f>AGING!A62</f>
        <v>SUBCONTRACTOR:</v>
      </c>
      <c r="B57" s="20">
        <f>AGING!B62</f>
        <v>0</v>
      </c>
      <c r="C57" s="20">
        <f>AGING!C61</f>
        <v>0</v>
      </c>
      <c r="D57" s="20">
        <f>AGING!E61</f>
        <v>0</v>
      </c>
      <c r="E57" s="20">
        <f>AGING!F61</f>
        <v>0</v>
      </c>
      <c r="F57" s="20">
        <f>AGING!G61</f>
        <v>0</v>
      </c>
      <c r="G57" s="20">
        <f>+AGING!D61</f>
        <v>0</v>
      </c>
      <c r="H57" s="20"/>
    </row>
    <row r="58" spans="1:8" x14ac:dyDescent="0.2">
      <c r="A58" t="str">
        <f>AGING!A63</f>
        <v>IN-KIND/PROGRAM INC</v>
      </c>
      <c r="B58" s="20">
        <f>AGING!B63</f>
        <v>2497471.328862288</v>
      </c>
      <c r="C58" s="20">
        <f>AGING!C62</f>
        <v>0</v>
      </c>
      <c r="D58" s="20">
        <f>AGING!E62</f>
        <v>0</v>
      </c>
      <c r="E58" s="20">
        <f>AGING!F62</f>
        <v>0</v>
      </c>
      <c r="F58" s="20">
        <f>AGING!G62</f>
        <v>0</v>
      </c>
      <c r="G58" s="20">
        <f>+AGING!D62</f>
        <v>0</v>
      </c>
      <c r="H58" s="20"/>
    </row>
    <row r="59" spans="1:8" x14ac:dyDescent="0.2">
      <c r="A59" t="str">
        <f>AGING!A64</f>
        <v>ENTERPRISE:</v>
      </c>
      <c r="B59" s="20">
        <f>AGING!B64</f>
        <v>0</v>
      </c>
      <c r="C59" s="20">
        <f>AGING!C63</f>
        <v>2497471.328862288</v>
      </c>
      <c r="D59" s="20">
        <f>AGING!E63</f>
        <v>0</v>
      </c>
      <c r="E59" s="20">
        <f>AGING!F63</f>
        <v>0</v>
      </c>
      <c r="F59" s="20">
        <f>AGING!G63</f>
        <v>0</v>
      </c>
      <c r="G59" s="20">
        <f>+AGING!D63</f>
        <v>0</v>
      </c>
      <c r="H59" s="20"/>
    </row>
    <row r="60" spans="1:8" x14ac:dyDescent="0.2">
      <c r="A60" t="str">
        <f>AGING!A65</f>
        <v>FEE</v>
      </c>
      <c r="B60" s="20">
        <f>AGING!B65</f>
        <v>0</v>
      </c>
      <c r="C60" s="20">
        <f>AGING!C64</f>
        <v>0</v>
      </c>
      <c r="D60" s="20">
        <f>AGING!E64</f>
        <v>0</v>
      </c>
      <c r="E60" s="20">
        <f>AGING!F64</f>
        <v>0</v>
      </c>
      <c r="F60" s="20">
        <f>AGING!G64</f>
        <v>0</v>
      </c>
      <c r="G60" s="20">
        <f>+AGING!D64</f>
        <v>0</v>
      </c>
      <c r="H60" s="20"/>
    </row>
    <row r="61" spans="1:8" x14ac:dyDescent="0.2">
      <c r="A61" t="str">
        <f>AGING!A66</f>
        <v>HGAC ENERGY</v>
      </c>
      <c r="B61" s="20">
        <f>AGING!B66</f>
        <v>0</v>
      </c>
      <c r="C61" s="20">
        <f>AGING!C65</f>
        <v>0</v>
      </c>
      <c r="D61" s="20">
        <f>AGING!E65</f>
        <v>0</v>
      </c>
      <c r="E61" s="20">
        <f>AGING!F65</f>
        <v>0</v>
      </c>
      <c r="F61" s="20">
        <f>AGING!G65</f>
        <v>0</v>
      </c>
      <c r="G61" s="20">
        <f>+AGING!D65</f>
        <v>0</v>
      </c>
      <c r="H61" s="20"/>
    </row>
    <row r="62" spans="1:8" x14ac:dyDescent="0.2">
      <c r="A62" t="str">
        <f>AGING!A67</f>
        <v>PASS THRU</v>
      </c>
      <c r="B62" s="20">
        <f>AGING!B67</f>
        <v>0</v>
      </c>
      <c r="C62" s="20">
        <f>AGING!C66</f>
        <v>0</v>
      </c>
      <c r="D62" s="20">
        <f>AGING!E66</f>
        <v>0</v>
      </c>
      <c r="E62" s="20">
        <f>AGING!F66</f>
        <v>0</v>
      </c>
      <c r="F62" s="20">
        <f>AGING!G66</f>
        <v>0</v>
      </c>
      <c r="G62" s="20">
        <f>+AGING!D66</f>
        <v>0</v>
      </c>
      <c r="H62" s="20"/>
    </row>
    <row r="63" spans="1:8" x14ac:dyDescent="0.2">
      <c r="A63" t="str">
        <f>AGING!A68</f>
        <v>FUND BALANCE</v>
      </c>
      <c r="B63" s="20">
        <f>AGING!B68</f>
        <v>0</v>
      </c>
      <c r="C63" s="20">
        <f>AGING!C67</f>
        <v>0</v>
      </c>
      <c r="D63" s="20">
        <f>AGING!E67</f>
        <v>0</v>
      </c>
      <c r="E63" s="20">
        <f>AGING!F67</f>
        <v>0</v>
      </c>
      <c r="F63" s="20">
        <f>AGING!G67</f>
        <v>0</v>
      </c>
      <c r="G63" s="20">
        <f>+AGING!D67</f>
        <v>0</v>
      </c>
      <c r="H63" s="20"/>
    </row>
    <row r="64" spans="1:8" x14ac:dyDescent="0.2">
      <c r="B64" s="20"/>
      <c r="C64" s="20"/>
      <c r="D64" s="20"/>
      <c r="E64" s="20"/>
      <c r="F64" s="20"/>
      <c r="G64" s="20"/>
    </row>
  </sheetData>
  <pageMargins left="0.7" right="0.7" top="0.75" bottom="0.75" header="0.3" footer="0.3"/>
  <pageSetup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H66"/>
  <sheetViews>
    <sheetView topLeftCell="A3" zoomScale="98" zoomScaleNormal="98" workbookViewId="0">
      <selection activeCell="A3" sqref="A3"/>
    </sheetView>
  </sheetViews>
  <sheetFormatPr defaultRowHeight="12.75" x14ac:dyDescent="0.2"/>
  <cols>
    <col min="1" max="1" width="26.140625" customWidth="1"/>
    <col min="2" max="2" width="10.42578125" customWidth="1"/>
    <col min="5" max="5" width="11.28515625" customWidth="1"/>
    <col min="7" max="8" width="0" hidden="1" customWidth="1"/>
  </cols>
  <sheetData>
    <row r="4" spans="1:8" x14ac:dyDescent="0.2">
      <c r="A4" s="20"/>
      <c r="B4" s="20"/>
      <c r="C4" s="20"/>
      <c r="D4" s="20"/>
      <c r="E4" s="20"/>
      <c r="F4" s="20"/>
      <c r="G4" s="20"/>
      <c r="H4" s="20"/>
    </row>
    <row r="5" spans="1:8" x14ac:dyDescent="0.2">
      <c r="A5" s="20" t="str">
        <f>'PUBLIC SVC'!A8</f>
        <v>EXPENDITURES</v>
      </c>
      <c r="B5" s="20"/>
      <c r="C5" s="20" t="s">
        <v>226</v>
      </c>
      <c r="D5" s="20" t="s">
        <v>227</v>
      </c>
      <c r="E5" s="20">
        <v>911</v>
      </c>
      <c r="F5" s="58" t="s">
        <v>228</v>
      </c>
      <c r="G5" s="20" t="s">
        <v>227</v>
      </c>
      <c r="H5" s="20" t="s">
        <v>225</v>
      </c>
    </row>
    <row r="6" spans="1:8" x14ac:dyDescent="0.2">
      <c r="A6" s="20"/>
      <c r="B6" s="20">
        <v>300</v>
      </c>
      <c r="C6" s="20">
        <v>301</v>
      </c>
      <c r="D6" s="20">
        <v>302</v>
      </c>
      <c r="E6" s="20">
        <v>303</v>
      </c>
      <c r="F6" s="20">
        <v>304</v>
      </c>
      <c r="G6" s="20"/>
      <c r="H6" s="20"/>
    </row>
    <row r="7" spans="1:8" x14ac:dyDescent="0.2">
      <c r="A7" s="20" t="str">
        <f>'PUBLIC SVC'!A10</f>
        <v>SALARIES</v>
      </c>
      <c r="B7" s="20">
        <f>'PUBLIC SVC'!B10</f>
        <v>2148091.7053264021</v>
      </c>
      <c r="C7" s="20">
        <f>+'PUBLIC SVC'!C10+'PUBLIC SVC'!D10+'PUBLIC SVC'!H10</f>
        <v>272817.79934993101</v>
      </c>
      <c r="D7" s="20">
        <f>+G7+H7</f>
        <v>1866386.8737376828</v>
      </c>
      <c r="E7" s="20" t="e">
        <f>'PUBLIC SVC'!#REF!</f>
        <v>#REF!</v>
      </c>
      <c r="F7" s="20">
        <f>'PUBLIC SVC'!E10</f>
        <v>8887.0322387879987</v>
      </c>
      <c r="G7" s="20">
        <f>'PUBLIC SVC'!F10</f>
        <v>118400.55820213501</v>
      </c>
      <c r="H7" s="20">
        <f>'PUBLIC SVC'!G10</f>
        <v>1747986.3155355479</v>
      </c>
    </row>
    <row r="8" spans="1:8" x14ac:dyDescent="0.2">
      <c r="A8" s="20" t="str">
        <f>'PUBLIC SVC'!A11</f>
        <v>BENEFIT</v>
      </c>
      <c r="B8" s="20">
        <f>'PUBLIC SVC'!B11</f>
        <v>1036454.2478199889</v>
      </c>
      <c r="C8" s="20">
        <f>+'PUBLIC SVC'!C11+'PUBLIC SVC'!D11+'PUBLIC SVC'!H11</f>
        <v>131634.58818634172</v>
      </c>
      <c r="D8" s="20">
        <f t="shared" ref="D8:D65" si="0">+G8+H8</f>
        <v>900531.66657843196</v>
      </c>
      <c r="E8" s="20" t="e">
        <f>'PUBLIC SVC'!#REF!</f>
        <v>#REF!</v>
      </c>
      <c r="F8" s="20">
        <f>'PUBLIC SVC'!E11</f>
        <v>4287.9930552152091</v>
      </c>
      <c r="G8" s="20">
        <f>'PUBLIC SVC'!F11</f>
        <v>57128.269332530144</v>
      </c>
      <c r="H8" s="20">
        <f>'PUBLIC SVC'!G11</f>
        <v>843403.39724590187</v>
      </c>
    </row>
    <row r="9" spans="1:8" x14ac:dyDescent="0.2">
      <c r="A9" s="20" t="str">
        <f>'PUBLIC SVC'!A12</f>
        <v xml:space="preserve">     TOTAL PERSONNEL</v>
      </c>
      <c r="B9" s="20">
        <f>'PUBLIC SVC'!B12</f>
        <v>3184545.9531463906</v>
      </c>
      <c r="C9" s="20">
        <f>+'PUBLIC SVC'!C12+'PUBLIC SVC'!D12+'PUBLIC SVC'!H12</f>
        <v>404452.3875362727</v>
      </c>
      <c r="D9" s="20">
        <f t="shared" si="0"/>
        <v>2766918.5403161151</v>
      </c>
      <c r="E9" s="20" t="e">
        <f>'PUBLIC SVC'!#REF!</f>
        <v>#REF!</v>
      </c>
      <c r="F9" s="20">
        <f>'PUBLIC SVC'!E12</f>
        <v>13175.025294003208</v>
      </c>
      <c r="G9" s="20">
        <f>'PUBLIC SVC'!F12</f>
        <v>175528.82753466515</v>
      </c>
      <c r="H9" s="20">
        <f>'PUBLIC SVC'!G12</f>
        <v>2591389.7127814498</v>
      </c>
    </row>
    <row r="10" spans="1:8" x14ac:dyDescent="0.2">
      <c r="A10" s="20" t="str">
        <f>'PUBLIC SVC'!A13</f>
        <v>INDIRECT</v>
      </c>
      <c r="B10" s="20">
        <f>'PUBLIC SVC'!B13</f>
        <v>358579.87432428362</v>
      </c>
      <c r="C10" s="20">
        <f>+'PUBLIC SVC'!C13+'PUBLIC SVC'!D13+'PUBLIC SVC'!H13</f>
        <v>45541.338836584306</v>
      </c>
      <c r="D10" s="20">
        <f t="shared" si="0"/>
        <v>311555.02763959457</v>
      </c>
      <c r="E10" s="20" t="e">
        <f>'PUBLIC SVC'!#REF!</f>
        <v>#REF!</v>
      </c>
      <c r="F10" s="20">
        <f>'PUBLIC SVC'!E13</f>
        <v>1483.5078481047613</v>
      </c>
      <c r="G10" s="20">
        <f>'PUBLIC SVC'!F13</f>
        <v>19764.545980403298</v>
      </c>
      <c r="H10" s="20">
        <f>'PUBLIC SVC'!G13</f>
        <v>291790.48165919125</v>
      </c>
    </row>
    <row r="11" spans="1:8" x14ac:dyDescent="0.2">
      <c r="A11" s="20" t="str">
        <f>'PUBLIC SVC'!A14</f>
        <v>CONSULTANT&amp; CONTR</v>
      </c>
      <c r="B11" s="20">
        <f>'PUBLIC SVC'!B14</f>
        <v>320750</v>
      </c>
      <c r="C11" s="20">
        <f>+'PUBLIC SVC'!C14+'PUBLIC SVC'!D14+'PUBLIC SVC'!H14</f>
        <v>59250</v>
      </c>
      <c r="D11" s="20">
        <f t="shared" si="0"/>
        <v>261500</v>
      </c>
      <c r="E11" s="20" t="e">
        <f>'PUBLIC SVC'!#REF!</f>
        <v>#REF!</v>
      </c>
      <c r="F11" s="20">
        <f>'PUBLIC SVC'!E14</f>
        <v>0</v>
      </c>
      <c r="G11" s="20">
        <f>'PUBLIC SVC'!F14</f>
        <v>10000</v>
      </c>
      <c r="H11" s="20">
        <f>'PUBLIC SVC'!G14</f>
        <v>251500</v>
      </c>
    </row>
    <row r="12" spans="1:8" x14ac:dyDescent="0.2">
      <c r="A12" s="20" t="str">
        <f>'PUBLIC SVC'!A15</f>
        <v>PASS-THRU</v>
      </c>
      <c r="B12" s="20">
        <f>'PUBLIC SVC'!B15</f>
        <v>450145</v>
      </c>
      <c r="C12" s="20">
        <f>+'PUBLIC SVC'!C15+'PUBLIC SVC'!D15+'PUBLIC SVC'!H15</f>
        <v>345145</v>
      </c>
      <c r="D12" s="20">
        <f t="shared" si="0"/>
        <v>0</v>
      </c>
      <c r="E12" s="20" t="e">
        <f>'PUBLIC SVC'!#REF!</f>
        <v>#REF!</v>
      </c>
      <c r="F12" s="20">
        <f>'PUBLIC SVC'!E15</f>
        <v>105000</v>
      </c>
      <c r="G12" s="20">
        <f>'PUBLIC SVC'!F15</f>
        <v>0</v>
      </c>
      <c r="H12" s="20">
        <f>'PUBLIC SVC'!G15</f>
        <v>0</v>
      </c>
    </row>
    <row r="13" spans="1:8" x14ac:dyDescent="0.2">
      <c r="A13" s="20" t="str">
        <f>'PUBLIC SVC'!A16</f>
        <v>TRAVEL</v>
      </c>
      <c r="B13" s="20">
        <f>'PUBLIC SVC'!B16</f>
        <v>85270</v>
      </c>
      <c r="C13" s="20">
        <f>+'PUBLIC SVC'!C16+'PUBLIC SVC'!D16+'PUBLIC SVC'!H16</f>
        <v>18650</v>
      </c>
      <c r="D13" s="20">
        <f t="shared" si="0"/>
        <v>65200</v>
      </c>
      <c r="E13" s="20" t="e">
        <f>'PUBLIC SVC'!#REF!</f>
        <v>#REF!</v>
      </c>
      <c r="F13" s="20">
        <f>'PUBLIC SVC'!E16</f>
        <v>1420</v>
      </c>
      <c r="G13" s="20">
        <f>'PUBLIC SVC'!F16</f>
        <v>19000</v>
      </c>
      <c r="H13" s="20">
        <f>'PUBLIC SVC'!G16</f>
        <v>46200</v>
      </c>
    </row>
    <row r="14" spans="1:8" x14ac:dyDescent="0.2">
      <c r="A14" s="20" t="str">
        <f>'PUBLIC SVC'!A17</f>
        <v>RENT</v>
      </c>
      <c r="B14" s="20">
        <f>'PUBLIC SVC'!B17</f>
        <v>232028.35949398196</v>
      </c>
      <c r="C14" s="20">
        <f>+'PUBLIC SVC'!C17+'PUBLIC SVC'!D17+'PUBLIC SVC'!H17</f>
        <v>26988.830400608815</v>
      </c>
      <c r="D14" s="20">
        <f t="shared" si="0"/>
        <v>203953.78586419846</v>
      </c>
      <c r="E14" s="20" t="e">
        <f>'PUBLIC SVC'!#REF!</f>
        <v>#REF!</v>
      </c>
      <c r="F14" s="20">
        <f>'PUBLIC SVC'!E17</f>
        <v>1085.7432291746898</v>
      </c>
      <c r="G14" s="20">
        <f>'PUBLIC SVC'!F17</f>
        <v>12166.865662104263</v>
      </c>
      <c r="H14" s="20">
        <f>'PUBLIC SVC'!G17</f>
        <v>191786.92020209419</v>
      </c>
    </row>
    <row r="15" spans="1:8" x14ac:dyDescent="0.2">
      <c r="A15" s="20" t="str">
        <f>'PUBLIC SVC'!A18</f>
        <v>EXPENDABLE EQUIPMENT</v>
      </c>
      <c r="B15" s="20">
        <f>'PUBLIC SVC'!B18</f>
        <v>12000</v>
      </c>
      <c r="C15" s="20">
        <f>+'PUBLIC SVC'!C18+'PUBLIC SVC'!D18+'PUBLIC SVC'!H18</f>
        <v>3550</v>
      </c>
      <c r="D15" s="20">
        <f t="shared" si="0"/>
        <v>8450</v>
      </c>
      <c r="E15" s="20" t="e">
        <f>'PUBLIC SVC'!#REF!</f>
        <v>#REF!</v>
      </c>
      <c r="F15" s="20">
        <f>'PUBLIC SVC'!E18</f>
        <v>0</v>
      </c>
      <c r="G15" s="20">
        <f>'PUBLIC SVC'!F18</f>
        <v>500</v>
      </c>
      <c r="H15" s="20">
        <f>'PUBLIC SVC'!G18</f>
        <v>7950</v>
      </c>
    </row>
    <row r="16" spans="1:8" x14ac:dyDescent="0.2">
      <c r="A16" s="20" t="str">
        <f>'PUBLIC SVC'!A19</f>
        <v>CAPITAL EQUIPMENT</v>
      </c>
      <c r="B16" s="20">
        <f>'PUBLIC SVC'!B19</f>
        <v>0</v>
      </c>
      <c r="C16" s="20">
        <f>+'PUBLIC SVC'!C19+'PUBLIC SVC'!D19+'PUBLIC SVC'!H19</f>
        <v>0</v>
      </c>
      <c r="D16" s="20">
        <f t="shared" si="0"/>
        <v>0</v>
      </c>
      <c r="E16" s="20" t="e">
        <f>'PUBLIC SVC'!#REF!</f>
        <v>#REF!</v>
      </c>
      <c r="F16" s="20">
        <f>'PUBLIC SVC'!E19</f>
        <v>0</v>
      </c>
      <c r="G16" s="20">
        <f>'PUBLIC SVC'!F19</f>
        <v>0</v>
      </c>
      <c r="H16" s="20">
        <f>'PUBLIC SVC'!G19</f>
        <v>0</v>
      </c>
    </row>
    <row r="17" spans="1:8" x14ac:dyDescent="0.2">
      <c r="A17" s="20" t="str">
        <f>'PUBLIC SVC'!A20</f>
        <v>OTHERS</v>
      </c>
      <c r="B17" s="20">
        <f>'PUBLIC SVC'!B20</f>
        <v>268740</v>
      </c>
      <c r="C17" s="20">
        <f>+'PUBLIC SVC'!C20+'PUBLIC SVC'!D20+'PUBLIC SVC'!H20</f>
        <v>38640</v>
      </c>
      <c r="D17" s="20">
        <f t="shared" si="0"/>
        <v>229550</v>
      </c>
      <c r="E17" s="20" t="e">
        <f>'PUBLIC SVC'!#REF!</f>
        <v>#REF!</v>
      </c>
      <c r="F17" s="20">
        <f>'PUBLIC SVC'!E20</f>
        <v>550</v>
      </c>
      <c r="G17" s="20">
        <f>'PUBLIC SVC'!F20</f>
        <v>10450</v>
      </c>
      <c r="H17" s="20">
        <f>'PUBLIC SVC'!G20</f>
        <v>219100</v>
      </c>
    </row>
    <row r="18" spans="1:8" x14ac:dyDescent="0.2">
      <c r="A18" s="20"/>
      <c r="B18" s="20">
        <f>'PUBLIC SVC'!B21</f>
        <v>0</v>
      </c>
      <c r="C18" s="20">
        <f>+'PUBLIC SVC'!C21+'PUBLIC SVC'!D21+'PUBLIC SVC'!H21</f>
        <v>0</v>
      </c>
      <c r="D18" s="20">
        <f t="shared" si="0"/>
        <v>0</v>
      </c>
      <c r="E18" s="20" t="e">
        <f>'PUBLIC SVC'!#REF!</f>
        <v>#REF!</v>
      </c>
      <c r="F18" s="20">
        <f>'PUBLIC SVC'!E21</f>
        <v>0</v>
      </c>
      <c r="G18" s="20">
        <f>'PUBLIC SVC'!F21</f>
        <v>0</v>
      </c>
      <c r="H18" s="20">
        <f>'PUBLIC SVC'!G21</f>
        <v>0</v>
      </c>
    </row>
    <row r="19" spans="1:8" x14ac:dyDescent="0.2">
      <c r="A19" s="20" t="str">
        <f>'PUBLIC SVC'!A22</f>
        <v>SUB-TOTAL</v>
      </c>
      <c r="B19" s="20">
        <f>'PUBLIC SVC'!B22</f>
        <v>4912059.1869646562</v>
      </c>
      <c r="C19" s="20">
        <f>+'PUBLIC SVC'!C22+'PUBLIC SVC'!D22+'PUBLIC SVC'!H22</f>
        <v>942217.55677346594</v>
      </c>
      <c r="D19" s="20">
        <f t="shared" si="0"/>
        <v>3847127.3538199076</v>
      </c>
      <c r="E19" s="20" t="e">
        <f>'PUBLIC SVC'!#REF!</f>
        <v>#REF!</v>
      </c>
      <c r="F19" s="20">
        <f>'PUBLIC SVC'!E22</f>
        <v>122714.27637128267</v>
      </c>
      <c r="G19" s="20">
        <f>'PUBLIC SVC'!F22</f>
        <v>247410.23917717271</v>
      </c>
      <c r="H19" s="20">
        <f>'PUBLIC SVC'!G22</f>
        <v>3599717.1146427351</v>
      </c>
    </row>
    <row r="20" spans="1:8" x14ac:dyDescent="0.2">
      <c r="A20" s="20" t="str">
        <f>'PUBLIC SVC'!A23</f>
        <v>GIS SUPPORT &amp; PROC</v>
      </c>
      <c r="B20" s="20">
        <f>'PUBLIC SVC'!B23</f>
        <v>35387.824508776888</v>
      </c>
      <c r="C20" s="20">
        <f>+'PUBLIC SVC'!C23+'PUBLIC SVC'!D23+'PUBLIC SVC'!H23</f>
        <v>4116.2037088774869</v>
      </c>
      <c r="D20" s="20">
        <f t="shared" si="0"/>
        <v>31106.028581174847</v>
      </c>
      <c r="E20" s="20" t="e">
        <f>'PUBLIC SVC'!#REF!</f>
        <v>#REF!</v>
      </c>
      <c r="F20" s="20">
        <f>'PUBLIC SVC'!E23</f>
        <v>165.59221872455288</v>
      </c>
      <c r="G20" s="20">
        <f>'PUBLIC SVC'!F23</f>
        <v>1855.6305264209584</v>
      </c>
      <c r="H20" s="20">
        <f>'PUBLIC SVC'!G23</f>
        <v>29250.398054753889</v>
      </c>
    </row>
    <row r="21" spans="1:8" x14ac:dyDescent="0.2">
      <c r="A21" s="20" t="str">
        <f>'PUBLIC SVC'!A24</f>
        <v>NETWORK ADM</v>
      </c>
      <c r="B21" s="20">
        <f>'PUBLIC SVC'!B24</f>
        <v>203356.09554840816</v>
      </c>
      <c r="C21" s="20">
        <f>+'PUBLIC SVC'!C24+'PUBLIC SVC'!D24+'PUBLIC SVC'!H24</f>
        <v>23653.760194034981</v>
      </c>
      <c r="D21" s="20">
        <f t="shared" si="0"/>
        <v>178750.75984724725</v>
      </c>
      <c r="E21" s="20" t="e">
        <f>'PUBLIC SVC'!#REF!</f>
        <v>#REF!</v>
      </c>
      <c r="F21" s="20">
        <f>'PUBLIC SVC'!E24</f>
        <v>951.57550712593843</v>
      </c>
      <c r="G21" s="20">
        <f>'PUBLIC SVC'!F24</f>
        <v>10663.37882793027</v>
      </c>
      <c r="H21" s="20">
        <f>'PUBLIC SVC'!G24</f>
        <v>168087.38101931696</v>
      </c>
    </row>
    <row r="22" spans="1:8" x14ac:dyDescent="0.2">
      <c r="A22" s="20" t="str">
        <f>'PUBLIC SVC'!A25</f>
        <v>PERSONNEL</v>
      </c>
      <c r="B22" s="20">
        <f>'PUBLIC SVC'!B25</f>
        <v>86825.416175739447</v>
      </c>
      <c r="C22" s="20">
        <f>+'PUBLIC SVC'!C25+'PUBLIC SVC'!D25+'PUBLIC SVC'!H25</f>
        <v>10099.267334129849</v>
      </c>
      <c r="D22" s="20">
        <f t="shared" si="0"/>
        <v>76319.861834544296</v>
      </c>
      <c r="E22" s="20" t="e">
        <f>'PUBLIC SVC'!#REF!</f>
        <v>#REF!</v>
      </c>
      <c r="F22" s="20">
        <f>'PUBLIC SVC'!E25</f>
        <v>406.28700706530987</v>
      </c>
      <c r="G22" s="20">
        <f>'PUBLIC SVC'!F25</f>
        <v>4552.8623180819231</v>
      </c>
      <c r="H22" s="20">
        <f>'PUBLIC SVC'!G25</f>
        <v>71766.999516462369</v>
      </c>
    </row>
    <row r="23" spans="1:8" x14ac:dyDescent="0.2">
      <c r="A23" s="20" t="str">
        <f>'PUBLIC SVC'!A26</f>
        <v>PURCHASING</v>
      </c>
      <c r="B23" s="20">
        <f>'PUBLIC SVC'!B26</f>
        <v>35583.547483633432</v>
      </c>
      <c r="C23" s="20">
        <f>+'PUBLIC SVC'!C26+'PUBLIC SVC'!D26+'PUBLIC SVC'!H26</f>
        <v>4138.9696077763365</v>
      </c>
      <c r="D23" s="20">
        <f t="shared" si="0"/>
        <v>31278.069799712324</v>
      </c>
      <c r="E23" s="20" t="e">
        <f>'PUBLIC SVC'!#REF!</f>
        <v>#REF!</v>
      </c>
      <c r="F23" s="20">
        <f>'PUBLIC SVC'!E26</f>
        <v>166.50807614477455</v>
      </c>
      <c r="G23" s="20">
        <f>'PUBLIC SVC'!F26</f>
        <v>1865.8936474776274</v>
      </c>
      <c r="H23" s="20">
        <f>'PUBLIC SVC'!G26</f>
        <v>29412.176152234697</v>
      </c>
    </row>
    <row r="24" spans="1:8" x14ac:dyDescent="0.2">
      <c r="A24" s="20" t="str">
        <f>'PUBLIC SVC'!A27</f>
        <v>PRINTSHOP</v>
      </c>
      <c r="B24" s="20">
        <f>'PUBLIC SVC'!B27</f>
        <v>49945.502274725128</v>
      </c>
      <c r="C24" s="20">
        <f>+'PUBLIC SVC'!C27+'PUBLIC SVC'!D27+'PUBLIC SVC'!H27</f>
        <v>5809.5083424521654</v>
      </c>
      <c r="D24" s="20">
        <f t="shared" si="0"/>
        <v>43902.281160951505</v>
      </c>
      <c r="E24" s="20" t="e">
        <f>'PUBLIC SVC'!#REF!</f>
        <v>#REF!</v>
      </c>
      <c r="F24" s="20">
        <f>'PUBLIC SVC'!E27</f>
        <v>233.71277132146585</v>
      </c>
      <c r="G24" s="20">
        <f>'PUBLIC SVC'!F27</f>
        <v>2618.9911350843504</v>
      </c>
      <c r="H24" s="20">
        <f>'PUBLIC SVC'!G27</f>
        <v>41283.290025867151</v>
      </c>
    </row>
    <row r="25" spans="1:8" x14ac:dyDescent="0.2">
      <c r="A25" s="20"/>
      <c r="B25" s="20">
        <f>'PUBLIC SVC'!B28</f>
        <v>30913.605711366123</v>
      </c>
      <c r="C25" s="20">
        <f>+'PUBLIC SVC'!C28+'PUBLIC SVC'!D28+'PUBLIC SVC'!H28</f>
        <v>3595.776238020559</v>
      </c>
      <c r="D25" s="20">
        <f t="shared" si="0"/>
        <v>27173.173715904144</v>
      </c>
      <c r="E25" s="20" t="e">
        <f>'PUBLIC SVC'!#REF!</f>
        <v>#REF!</v>
      </c>
      <c r="F25" s="20">
        <f>'PUBLIC SVC'!E28</f>
        <v>144.65575744141884</v>
      </c>
      <c r="G25" s="20">
        <f>'PUBLIC SVC'!F28</f>
        <v>1621.0160199456395</v>
      </c>
      <c r="H25" s="20">
        <f>'PUBLIC SVC'!G28</f>
        <v>25552.157695958504</v>
      </c>
    </row>
    <row r="26" spans="1:8" x14ac:dyDescent="0.2">
      <c r="A26" s="20">
        <f>'PUBLIC SVC'!A29</f>
        <v>0</v>
      </c>
      <c r="B26" s="20">
        <f>'PUBLIC SVC'!B29</f>
        <v>0</v>
      </c>
      <c r="C26" s="20">
        <f>+'PUBLIC SVC'!C29+'PUBLIC SVC'!D29+'PUBLIC SVC'!H29</f>
        <v>0</v>
      </c>
      <c r="D26" s="20">
        <f t="shared" si="0"/>
        <v>0</v>
      </c>
      <c r="E26" s="20" t="e">
        <f>'PUBLIC SVC'!#REF!</f>
        <v>#REF!</v>
      </c>
      <c r="F26" s="20">
        <f>'PUBLIC SVC'!E29</f>
        <v>0</v>
      </c>
      <c r="G26" s="20">
        <f>'PUBLIC SVC'!F29</f>
        <v>0</v>
      </c>
      <c r="H26" s="20">
        <f>'PUBLIC SVC'!G29</f>
        <v>0</v>
      </c>
    </row>
    <row r="27" spans="1:8" x14ac:dyDescent="0.2">
      <c r="A27" s="20"/>
      <c r="B27" s="20">
        <f>'PUBLIC SVC'!B30</f>
        <v>5354071.178667306</v>
      </c>
      <c r="C27" s="20">
        <f>+'PUBLIC SVC'!C30+'PUBLIC SVC'!D30+'PUBLIC SVC'!H30</f>
        <v>993631.04219875729</v>
      </c>
      <c r="D27" s="20">
        <f t="shared" si="0"/>
        <v>4235657.5287594423</v>
      </c>
      <c r="E27" s="20" t="e">
        <f>'PUBLIC SVC'!#REF!</f>
        <v>#REF!</v>
      </c>
      <c r="F27" s="20">
        <f>'PUBLIC SVC'!E30</f>
        <v>124782.60770910615</v>
      </c>
      <c r="G27" s="20">
        <f>'PUBLIC SVC'!F30</f>
        <v>270588.01165211346</v>
      </c>
      <c r="H27" s="20">
        <f>'PUBLIC SVC'!G30</f>
        <v>3965069.5171073289</v>
      </c>
    </row>
    <row r="28" spans="1:8" x14ac:dyDescent="0.2">
      <c r="A28" s="20" t="s">
        <v>184</v>
      </c>
      <c r="B28" s="20">
        <f>'PUBLIC SVC'!B31</f>
        <v>0</v>
      </c>
      <c r="C28" s="20">
        <f>+'PUBLIC SVC'!C31+'PUBLIC SVC'!D31+'PUBLIC SVC'!H31</f>
        <v>0</v>
      </c>
      <c r="D28" s="20">
        <f t="shared" si="0"/>
        <v>0</v>
      </c>
      <c r="E28" s="20" t="e">
        <f>'PUBLIC SVC'!#REF!</f>
        <v>#REF!</v>
      </c>
      <c r="F28" s="20">
        <f>'PUBLIC SVC'!E31</f>
        <v>0</v>
      </c>
      <c r="G28" s="20">
        <f>'PUBLIC SVC'!F31</f>
        <v>0</v>
      </c>
      <c r="H28" s="20">
        <f>'PUBLIC SVC'!G31</f>
        <v>0</v>
      </c>
    </row>
    <row r="29" spans="1:8" x14ac:dyDescent="0.2">
      <c r="A29" s="20" t="s">
        <v>185</v>
      </c>
      <c r="B29" s="20">
        <f>'PUBLIC SVC'!B32</f>
        <v>0</v>
      </c>
      <c r="C29" s="20">
        <f>+'PUBLIC SVC'!C32+'PUBLIC SVC'!D32+'PUBLIC SVC'!H32</f>
        <v>0</v>
      </c>
      <c r="D29" s="20">
        <f t="shared" si="0"/>
        <v>0</v>
      </c>
      <c r="E29" s="20" t="e">
        <f>'PUBLIC SVC'!#REF!</f>
        <v>#REF!</v>
      </c>
      <c r="F29" s="20">
        <f>'PUBLIC SVC'!E32</f>
        <v>0</v>
      </c>
      <c r="G29" s="20">
        <f>'PUBLIC SVC'!F32</f>
        <v>0</v>
      </c>
      <c r="H29" s="20">
        <f>'PUBLIC SVC'!G32</f>
        <v>0</v>
      </c>
    </row>
    <row r="30" spans="1:8" x14ac:dyDescent="0.2">
      <c r="A30" s="20" t="s">
        <v>186</v>
      </c>
      <c r="B30" s="20">
        <f>'PUBLIC SVC'!B33</f>
        <v>0</v>
      </c>
      <c r="C30" s="20">
        <f>+'PUBLIC SVC'!C33+'PUBLIC SVC'!D33+'PUBLIC SVC'!H33</f>
        <v>0</v>
      </c>
      <c r="D30" s="20">
        <f t="shared" si="0"/>
        <v>0</v>
      </c>
      <c r="E30" s="20" t="e">
        <f>'PUBLIC SVC'!#REF!</f>
        <v>#REF!</v>
      </c>
      <c r="F30" s="20">
        <f>'PUBLIC SVC'!E33</f>
        <v>0</v>
      </c>
      <c r="G30" s="20">
        <f>'PUBLIC SVC'!F33</f>
        <v>0</v>
      </c>
      <c r="H30" s="20">
        <f>'PUBLIC SVC'!G33</f>
        <v>0</v>
      </c>
    </row>
    <row r="31" spans="1:8" x14ac:dyDescent="0.2">
      <c r="A31" s="20" t="s">
        <v>187</v>
      </c>
      <c r="B31" s="20">
        <f>'PUBLIC SVC'!B34</f>
        <v>0</v>
      </c>
      <c r="C31" s="20">
        <f>+'PUBLIC SVC'!C34+'PUBLIC SVC'!D34+'PUBLIC SVC'!H34</f>
        <v>0</v>
      </c>
      <c r="D31" s="20">
        <f t="shared" si="0"/>
        <v>0</v>
      </c>
      <c r="E31" s="20" t="e">
        <f>'PUBLIC SVC'!#REF!</f>
        <v>#REF!</v>
      </c>
      <c r="F31" s="20">
        <f>'PUBLIC SVC'!E34</f>
        <v>0</v>
      </c>
      <c r="G31" s="20">
        <f>'PUBLIC SVC'!F34</f>
        <v>0</v>
      </c>
      <c r="H31" s="20">
        <f>'PUBLIC SVC'!G34</f>
        <v>0</v>
      </c>
    </row>
    <row r="32" spans="1:8" x14ac:dyDescent="0.2">
      <c r="A32" s="20" t="s">
        <v>188</v>
      </c>
      <c r="B32" s="20">
        <f>'PUBLIC SVC'!B35</f>
        <v>0</v>
      </c>
      <c r="C32" s="20">
        <f>+'PUBLIC SVC'!C35+'PUBLIC SVC'!D35+'PUBLIC SVC'!H35</f>
        <v>0</v>
      </c>
      <c r="D32" s="20">
        <f t="shared" si="0"/>
        <v>0</v>
      </c>
      <c r="E32" s="20" t="e">
        <f>'PUBLIC SVC'!#REF!</f>
        <v>#REF!</v>
      </c>
      <c r="F32" s="20">
        <f>'PUBLIC SVC'!E35</f>
        <v>0</v>
      </c>
      <c r="G32" s="20">
        <f>'PUBLIC SVC'!F35</f>
        <v>0</v>
      </c>
      <c r="H32" s="20">
        <f>'PUBLIC SVC'!G35</f>
        <v>0</v>
      </c>
    </row>
    <row r="33" spans="1:8" x14ac:dyDescent="0.2">
      <c r="A33" s="20" t="s">
        <v>189</v>
      </c>
      <c r="B33" s="20">
        <f>'PUBLIC SVC'!B36</f>
        <v>0</v>
      </c>
      <c r="C33" s="20">
        <f>+'PUBLIC SVC'!C36+'PUBLIC SVC'!D36+'PUBLIC SVC'!H36</f>
        <v>0</v>
      </c>
      <c r="D33" s="20">
        <f t="shared" si="0"/>
        <v>0</v>
      </c>
      <c r="E33" s="20" t="e">
        <f>'PUBLIC SVC'!#REF!</f>
        <v>#REF!</v>
      </c>
      <c r="F33" s="20">
        <f>'PUBLIC SVC'!E36</f>
        <v>0</v>
      </c>
      <c r="G33" s="20">
        <f>'PUBLIC SVC'!F36</f>
        <v>0</v>
      </c>
      <c r="H33" s="20">
        <f>'PUBLIC SVC'!G36</f>
        <v>0</v>
      </c>
    </row>
    <row r="34" spans="1:8" x14ac:dyDescent="0.2">
      <c r="A34" s="20" t="s">
        <v>190</v>
      </c>
      <c r="B34" s="20">
        <f>'PUBLIC SVC'!B37</f>
        <v>0</v>
      </c>
      <c r="C34" s="20">
        <f>+'PUBLIC SVC'!C37+'PUBLIC SVC'!D37+'PUBLIC SVC'!H37</f>
        <v>0</v>
      </c>
      <c r="D34" s="20">
        <f t="shared" si="0"/>
        <v>0</v>
      </c>
      <c r="E34" s="20" t="e">
        <f>'PUBLIC SVC'!#REF!</f>
        <v>#REF!</v>
      </c>
      <c r="F34" s="20">
        <f>'PUBLIC SVC'!E37</f>
        <v>0</v>
      </c>
      <c r="G34" s="20">
        <f>'PUBLIC SVC'!F37</f>
        <v>0</v>
      </c>
      <c r="H34" s="20">
        <f>'PUBLIC SVC'!G37</f>
        <v>0</v>
      </c>
    </row>
    <row r="35" spans="1:8" x14ac:dyDescent="0.2">
      <c r="A35" s="20" t="s">
        <v>191</v>
      </c>
      <c r="B35" s="20">
        <f>'PUBLIC SVC'!B38</f>
        <v>0</v>
      </c>
      <c r="C35" s="20">
        <f>+'PUBLIC SVC'!C38+'PUBLIC SVC'!D38+'PUBLIC SVC'!H38</f>
        <v>0</v>
      </c>
      <c r="D35" s="20">
        <f t="shared" si="0"/>
        <v>0</v>
      </c>
      <c r="E35" s="20" t="e">
        <f>'PUBLIC SVC'!#REF!</f>
        <v>#REF!</v>
      </c>
      <c r="F35" s="20">
        <f>'PUBLIC SVC'!E38</f>
        <v>0</v>
      </c>
      <c r="G35" s="20">
        <f>'PUBLIC SVC'!F38</f>
        <v>0</v>
      </c>
      <c r="H35" s="20">
        <f>'PUBLIC SVC'!G38</f>
        <v>0</v>
      </c>
    </row>
    <row r="36" spans="1:8" x14ac:dyDescent="0.2">
      <c r="A36" s="20" t="s">
        <v>192</v>
      </c>
      <c r="B36" s="20">
        <f>'PUBLIC SVC'!B39</f>
        <v>0</v>
      </c>
      <c r="C36" s="20">
        <f>+'PUBLIC SVC'!C39+'PUBLIC SVC'!D39+'PUBLIC SVC'!H39</f>
        <v>0</v>
      </c>
      <c r="D36" s="20">
        <f t="shared" si="0"/>
        <v>0</v>
      </c>
      <c r="E36" s="20" t="e">
        <f>'PUBLIC SVC'!#REF!</f>
        <v>#REF!</v>
      </c>
      <c r="F36" s="20">
        <f>'PUBLIC SVC'!E39</f>
        <v>0</v>
      </c>
      <c r="G36" s="20">
        <f>'PUBLIC SVC'!F39</f>
        <v>0</v>
      </c>
      <c r="H36" s="20">
        <f>'PUBLIC SVC'!G39</f>
        <v>0</v>
      </c>
    </row>
    <row r="37" spans="1:8" x14ac:dyDescent="0.2">
      <c r="A37" s="20" t="s">
        <v>193</v>
      </c>
      <c r="B37" s="20">
        <f>'PUBLIC SVC'!B40</f>
        <v>0</v>
      </c>
      <c r="C37" s="20">
        <f>+'PUBLIC SVC'!C40+'PUBLIC SVC'!D40+'PUBLIC SVC'!H40</f>
        <v>0</v>
      </c>
      <c r="D37" s="20">
        <f t="shared" si="0"/>
        <v>0</v>
      </c>
      <c r="E37" s="20" t="e">
        <f>'PUBLIC SVC'!#REF!</f>
        <v>#REF!</v>
      </c>
      <c r="F37" s="20">
        <f>'PUBLIC SVC'!E40</f>
        <v>0</v>
      </c>
      <c r="G37" s="20">
        <f>'PUBLIC SVC'!F40</f>
        <v>0</v>
      </c>
      <c r="H37" s="20">
        <f>'PUBLIC SVC'!G40</f>
        <v>0</v>
      </c>
    </row>
    <row r="38" spans="1:8" x14ac:dyDescent="0.2">
      <c r="A38" s="20" t="s">
        <v>229</v>
      </c>
      <c r="B38" s="20">
        <f>'PUBLIC SVC'!B41</f>
        <v>0</v>
      </c>
      <c r="C38" s="20">
        <f>+'PUBLIC SVC'!C41+'PUBLIC SVC'!D41+'PUBLIC SVC'!H41</f>
        <v>0</v>
      </c>
      <c r="D38" s="20">
        <f t="shared" si="0"/>
        <v>0</v>
      </c>
      <c r="E38" s="20" t="e">
        <f>'PUBLIC SVC'!#REF!</f>
        <v>#REF!</v>
      </c>
      <c r="F38" s="20">
        <f>'PUBLIC SVC'!E41</f>
        <v>0</v>
      </c>
      <c r="G38" s="20">
        <f>'PUBLIC SVC'!F41</f>
        <v>0</v>
      </c>
      <c r="H38" s="20">
        <f>'PUBLIC SVC'!G41</f>
        <v>0</v>
      </c>
    </row>
    <row r="39" spans="1:8" x14ac:dyDescent="0.2">
      <c r="A39" s="20" t="s">
        <v>195</v>
      </c>
      <c r="B39" s="20">
        <f>'PUBLIC SVC'!B42</f>
        <v>0</v>
      </c>
      <c r="C39" s="20">
        <f>+'PUBLIC SVC'!C42+'PUBLIC SVC'!D42</f>
        <v>0</v>
      </c>
      <c r="D39" s="20">
        <f t="shared" si="0"/>
        <v>0</v>
      </c>
      <c r="E39" s="20" t="e">
        <f>'PUBLIC SVC'!#REF!</f>
        <v>#REF!</v>
      </c>
      <c r="F39" s="20">
        <f>'PUBLIC SVC'!E42</f>
        <v>0</v>
      </c>
      <c r="G39" s="20">
        <f>'PUBLIC SVC'!F42</f>
        <v>0</v>
      </c>
      <c r="H39" s="20">
        <f>'PUBLIC SVC'!G42</f>
        <v>0</v>
      </c>
    </row>
    <row r="40" spans="1:8" x14ac:dyDescent="0.2">
      <c r="A40" s="20" t="s">
        <v>196</v>
      </c>
      <c r="B40" s="20">
        <f>'PUBLIC SVC'!B43</f>
        <v>904441.06987457385</v>
      </c>
      <c r="C40" s="20">
        <f>+'PUBLIC SVC'!C43+'PUBLIC SVC'!D43</f>
        <v>779658.46216546767</v>
      </c>
      <c r="D40" s="20">
        <f t="shared" si="0"/>
        <v>0</v>
      </c>
      <c r="E40" s="20" t="e">
        <f>'PUBLIC SVC'!#REF!</f>
        <v>#REF!</v>
      </c>
      <c r="F40" s="20">
        <f>'PUBLIC SVC'!E43</f>
        <v>124782.60770910615</v>
      </c>
      <c r="G40" s="20">
        <f>'PUBLIC SVC'!F43</f>
        <v>0</v>
      </c>
      <c r="H40" s="20">
        <f>'PUBLIC SVC'!G43</f>
        <v>0</v>
      </c>
    </row>
    <row r="41" spans="1:8" x14ac:dyDescent="0.2">
      <c r="A41" s="20" t="s">
        <v>197</v>
      </c>
      <c r="B41" s="20">
        <f>'PUBLIC SVC'!B44</f>
        <v>0</v>
      </c>
      <c r="C41" s="20">
        <f>+'PUBLIC SVC'!C44+'PUBLIC SVC'!D44</f>
        <v>0</v>
      </c>
      <c r="D41" s="20">
        <f t="shared" si="0"/>
        <v>0</v>
      </c>
      <c r="E41" s="20" t="e">
        <f>'PUBLIC SVC'!#REF!</f>
        <v>#REF!</v>
      </c>
      <c r="F41" s="20">
        <f>'PUBLIC SVC'!E44</f>
        <v>0</v>
      </c>
      <c r="G41" s="20">
        <f>'PUBLIC SVC'!F44</f>
        <v>0</v>
      </c>
      <c r="H41" s="20">
        <f>'PUBLIC SVC'!G44</f>
        <v>0</v>
      </c>
    </row>
    <row r="42" spans="1:8" x14ac:dyDescent="0.2">
      <c r="A42" s="20" t="s">
        <v>198</v>
      </c>
      <c r="B42" s="20">
        <f>'PUBLIC SVC'!B45</f>
        <v>0</v>
      </c>
      <c r="C42" s="20">
        <f>+'PUBLIC SVC'!C45+'PUBLIC SVC'!D45</f>
        <v>0</v>
      </c>
      <c r="D42" s="20">
        <f t="shared" si="0"/>
        <v>0</v>
      </c>
      <c r="E42" s="20" t="e">
        <f>'PUBLIC SVC'!#REF!</f>
        <v>#REF!</v>
      </c>
      <c r="F42" s="20">
        <f>'PUBLIC SVC'!E45</f>
        <v>0</v>
      </c>
      <c r="G42" s="20">
        <f>'PUBLIC SVC'!F45</f>
        <v>0</v>
      </c>
      <c r="H42" s="20">
        <f>'PUBLIC SVC'!G45</f>
        <v>0</v>
      </c>
    </row>
    <row r="43" spans="1:8" x14ac:dyDescent="0.2">
      <c r="A43" s="20" t="s">
        <v>199</v>
      </c>
      <c r="B43" s="20">
        <f>'PUBLIC SVC'!B46</f>
        <v>0</v>
      </c>
      <c r="C43" s="20">
        <f>+'PUBLIC SVC'!C46+'PUBLIC SVC'!D46</f>
        <v>0</v>
      </c>
      <c r="D43" s="20">
        <f t="shared" si="0"/>
        <v>0</v>
      </c>
      <c r="E43" s="20" t="e">
        <f>'PUBLIC SVC'!#REF!</f>
        <v>#REF!</v>
      </c>
      <c r="F43" s="20">
        <f>'PUBLIC SVC'!E46</f>
        <v>0</v>
      </c>
      <c r="G43" s="20">
        <f>'PUBLIC SVC'!F46</f>
        <v>0</v>
      </c>
      <c r="H43" s="20">
        <f>'PUBLIC SVC'!G46</f>
        <v>0</v>
      </c>
    </row>
    <row r="44" spans="1:8" x14ac:dyDescent="0.2">
      <c r="A44" s="20" t="s">
        <v>200</v>
      </c>
      <c r="B44" s="20">
        <f>'PUBLIC SVC'!B47</f>
        <v>0</v>
      </c>
      <c r="C44" s="20">
        <f>+'PUBLIC SVC'!C47+'PUBLIC SVC'!D47</f>
        <v>0</v>
      </c>
      <c r="D44" s="20">
        <f t="shared" si="0"/>
        <v>0</v>
      </c>
      <c r="E44" s="20" t="e">
        <f>'PUBLIC SVC'!#REF!</f>
        <v>#REF!</v>
      </c>
      <c r="F44" s="20">
        <f>'PUBLIC SVC'!E47</f>
        <v>0</v>
      </c>
      <c r="G44" s="20">
        <f>'PUBLIC SVC'!F47</f>
        <v>0</v>
      </c>
      <c r="H44" s="20">
        <f>'PUBLIC SVC'!G47</f>
        <v>0</v>
      </c>
    </row>
    <row r="45" spans="1:8" x14ac:dyDescent="0.2">
      <c r="A45" s="20" t="s">
        <v>174</v>
      </c>
      <c r="B45" s="20">
        <f>'PUBLIC SVC'!B48</f>
        <v>0</v>
      </c>
      <c r="C45" s="20">
        <f>+'PUBLIC SVC'!C48+'PUBLIC SVC'!D48</f>
        <v>0</v>
      </c>
      <c r="D45" s="20">
        <f t="shared" si="0"/>
        <v>0</v>
      </c>
      <c r="E45" s="20" t="e">
        <f>'PUBLIC SVC'!#REF!</f>
        <v>#REF!</v>
      </c>
      <c r="F45" s="20">
        <f>'PUBLIC SVC'!E48</f>
        <v>0</v>
      </c>
      <c r="G45" s="20">
        <f>'PUBLIC SVC'!F48</f>
        <v>0</v>
      </c>
      <c r="H45" s="20">
        <f>'PUBLIC SVC'!G48</f>
        <v>0</v>
      </c>
    </row>
    <row r="46" spans="1:8" x14ac:dyDescent="0.2">
      <c r="A46" s="20" t="s">
        <v>201</v>
      </c>
      <c r="B46" s="20">
        <f>'PUBLIC SVC'!B49</f>
        <v>0</v>
      </c>
      <c r="C46" s="20">
        <f>+'PUBLIC SVC'!C49+'PUBLIC SVC'!D49</f>
        <v>0</v>
      </c>
      <c r="D46" s="20">
        <f t="shared" si="0"/>
        <v>0</v>
      </c>
      <c r="E46" s="20" t="e">
        <f>'PUBLIC SVC'!#REF!</f>
        <v>#REF!</v>
      </c>
      <c r="F46" s="20">
        <f>'PUBLIC SVC'!E49</f>
        <v>0</v>
      </c>
      <c r="G46" s="20">
        <f>'PUBLIC SVC'!F49</f>
        <v>0</v>
      </c>
      <c r="H46" s="20">
        <f>'PUBLIC SVC'!G49</f>
        <v>0</v>
      </c>
    </row>
    <row r="47" spans="1:8" x14ac:dyDescent="0.2">
      <c r="A47" s="20" t="s">
        <v>202</v>
      </c>
      <c r="B47" s="20">
        <f>'PUBLIC SVC'!B50</f>
        <v>270588.01165211346</v>
      </c>
      <c r="C47" s="20">
        <f>+'PUBLIC SVC'!C50+'PUBLIC SVC'!D50</f>
        <v>0</v>
      </c>
      <c r="D47" s="20">
        <f t="shared" si="0"/>
        <v>270588.01165211346</v>
      </c>
      <c r="E47" s="20" t="e">
        <f>'PUBLIC SVC'!#REF!</f>
        <v>#REF!</v>
      </c>
      <c r="F47" s="20">
        <f>'PUBLIC SVC'!E50</f>
        <v>0</v>
      </c>
      <c r="G47" s="20">
        <f>'PUBLIC SVC'!F50</f>
        <v>270588.01165211346</v>
      </c>
      <c r="H47" s="20">
        <f>'PUBLIC SVC'!G50</f>
        <v>0</v>
      </c>
    </row>
    <row r="48" spans="1:8" x14ac:dyDescent="0.2">
      <c r="A48" s="20" t="s">
        <v>203</v>
      </c>
      <c r="B48" s="20">
        <f>'PUBLIC SVC'!B51</f>
        <v>0</v>
      </c>
      <c r="C48" s="20">
        <f>+'PUBLIC SVC'!C51+'PUBLIC SVC'!D51</f>
        <v>0</v>
      </c>
      <c r="D48" s="20">
        <f t="shared" si="0"/>
        <v>0</v>
      </c>
      <c r="E48" s="20" t="e">
        <f>'PUBLIC SVC'!#REF!</f>
        <v>#REF!</v>
      </c>
      <c r="F48" s="20">
        <f>'PUBLIC SVC'!E51</f>
        <v>0</v>
      </c>
      <c r="G48" s="20">
        <f>'PUBLIC SVC'!F51</f>
        <v>0</v>
      </c>
      <c r="H48" s="20">
        <f>'PUBLIC SVC'!G51</f>
        <v>0</v>
      </c>
    </row>
    <row r="49" spans="1:8" x14ac:dyDescent="0.2">
      <c r="A49" s="20" t="s">
        <v>204</v>
      </c>
      <c r="B49" s="20">
        <f>'PUBLIC SVC'!B52</f>
        <v>0</v>
      </c>
      <c r="C49" s="20">
        <f>+'PUBLIC SVC'!C52+'PUBLIC SVC'!D52</f>
        <v>0</v>
      </c>
      <c r="D49" s="20">
        <f t="shared" si="0"/>
        <v>0</v>
      </c>
      <c r="E49" s="20" t="e">
        <f>'PUBLIC SVC'!#REF!</f>
        <v>#REF!</v>
      </c>
      <c r="F49" s="20">
        <f>'PUBLIC SVC'!E52</f>
        <v>0</v>
      </c>
      <c r="G49" s="20">
        <f>'PUBLIC SVC'!F52</f>
        <v>0</v>
      </c>
      <c r="H49" s="20">
        <f>'PUBLIC SVC'!G52</f>
        <v>0</v>
      </c>
    </row>
    <row r="50" spans="1:8" x14ac:dyDescent="0.2">
      <c r="A50" s="20" t="s">
        <v>205</v>
      </c>
      <c r="B50" s="20">
        <f>'PUBLIC SVC'!B53</f>
        <v>0</v>
      </c>
      <c r="C50" s="20">
        <f>+'PUBLIC SVC'!C53+'PUBLIC SVC'!D53</f>
        <v>0</v>
      </c>
      <c r="D50" s="20">
        <f t="shared" si="0"/>
        <v>0</v>
      </c>
      <c r="E50" s="20" t="e">
        <f>'PUBLIC SVC'!#REF!</f>
        <v>#REF!</v>
      </c>
      <c r="F50" s="20">
        <f>'PUBLIC SVC'!E53</f>
        <v>0</v>
      </c>
      <c r="G50" s="20">
        <f>'PUBLIC SVC'!F53</f>
        <v>0</v>
      </c>
      <c r="H50" s="20">
        <f>'PUBLIC SVC'!G53</f>
        <v>0</v>
      </c>
    </row>
    <row r="51" spans="1:8" x14ac:dyDescent="0.2">
      <c r="A51" s="20" t="s">
        <v>171</v>
      </c>
      <c r="B51" s="20">
        <f>'PUBLIC SVC'!B54</f>
        <v>0</v>
      </c>
      <c r="C51" s="20">
        <f>+'PUBLIC SVC'!C54+'PUBLIC SVC'!D54</f>
        <v>0</v>
      </c>
      <c r="D51" s="20">
        <f t="shared" si="0"/>
        <v>0</v>
      </c>
      <c r="E51" s="20" t="e">
        <f>'PUBLIC SVC'!#REF!</f>
        <v>#REF!</v>
      </c>
      <c r="F51" s="20">
        <f>'PUBLIC SVC'!E54</f>
        <v>0</v>
      </c>
      <c r="G51" s="20">
        <f>'PUBLIC SVC'!F54</f>
        <v>0</v>
      </c>
      <c r="H51" s="20">
        <f>'PUBLIC SVC'!G54</f>
        <v>0</v>
      </c>
    </row>
    <row r="52" spans="1:8" x14ac:dyDescent="0.2">
      <c r="A52" s="20" t="s">
        <v>74</v>
      </c>
      <c r="B52" s="20">
        <f>'PUBLIC SVC'!B55</f>
        <v>0</v>
      </c>
      <c r="C52" s="20">
        <f>+'PUBLIC SVC'!C55+'PUBLIC SVC'!D55</f>
        <v>0</v>
      </c>
      <c r="D52" s="20">
        <f t="shared" si="0"/>
        <v>0</v>
      </c>
      <c r="E52" s="20" t="e">
        <f>'PUBLIC SVC'!#REF!</f>
        <v>#REF!</v>
      </c>
      <c r="F52" s="20">
        <f>'PUBLIC SVC'!E55</f>
        <v>0</v>
      </c>
      <c r="G52" s="20">
        <f>'PUBLIC SVC'!F55</f>
        <v>0</v>
      </c>
      <c r="H52" s="20">
        <f>'PUBLIC SVC'!G55</f>
        <v>0</v>
      </c>
    </row>
    <row r="53" spans="1:8" x14ac:dyDescent="0.2">
      <c r="A53" s="20" t="s">
        <v>154</v>
      </c>
      <c r="B53" s="20">
        <f>'PUBLIC SVC'!B56</f>
        <v>0</v>
      </c>
      <c r="C53" s="20">
        <f>+'PUBLIC SVC'!C56+'PUBLIC SVC'!D56</f>
        <v>0</v>
      </c>
      <c r="D53" s="20">
        <f t="shared" si="0"/>
        <v>0</v>
      </c>
      <c r="E53" s="20" t="e">
        <f>'PUBLIC SVC'!#REF!</f>
        <v>#REF!</v>
      </c>
      <c r="F53" s="20">
        <f>'PUBLIC SVC'!E56</f>
        <v>0</v>
      </c>
      <c r="G53" s="20">
        <f>'PUBLIC SVC'!F56</f>
        <v>0</v>
      </c>
      <c r="H53" s="20">
        <f>'PUBLIC SVC'!G56</f>
        <v>0</v>
      </c>
    </row>
    <row r="54" spans="1:8" x14ac:dyDescent="0.2">
      <c r="A54" s="20" t="s">
        <v>206</v>
      </c>
      <c r="B54" s="20">
        <f>'PUBLIC SVC'!B57</f>
        <v>0</v>
      </c>
      <c r="C54" s="20">
        <f>+'PUBLIC SVC'!C57+'PUBLIC SVC'!D57</f>
        <v>0</v>
      </c>
      <c r="D54" s="20">
        <f t="shared" si="0"/>
        <v>0</v>
      </c>
      <c r="E54" s="20" t="e">
        <f>'PUBLIC SVC'!#REF!</f>
        <v>#REF!</v>
      </c>
      <c r="F54" s="20">
        <f>'PUBLIC SVC'!E57</f>
        <v>0</v>
      </c>
      <c r="G54" s="20">
        <f>'PUBLIC SVC'!F57</f>
        <v>0</v>
      </c>
      <c r="H54" s="20">
        <f>'PUBLIC SVC'!G57</f>
        <v>0</v>
      </c>
    </row>
    <row r="55" spans="1:8" x14ac:dyDescent="0.2">
      <c r="A55" s="20" t="s">
        <v>146</v>
      </c>
      <c r="B55" s="20">
        <f>'PUBLIC SVC'!B58</f>
        <v>0</v>
      </c>
      <c r="C55" s="20">
        <f>+'PUBLIC SVC'!C58+'PUBLIC SVC'!D58</f>
        <v>0</v>
      </c>
      <c r="D55" s="20">
        <f t="shared" si="0"/>
        <v>0</v>
      </c>
      <c r="E55" s="20" t="e">
        <f>'PUBLIC SVC'!#REF!</f>
        <v>#REF!</v>
      </c>
      <c r="F55" s="20">
        <f>'PUBLIC SVC'!E58</f>
        <v>0</v>
      </c>
      <c r="G55" s="20">
        <f>'PUBLIC SVC'!F58</f>
        <v>0</v>
      </c>
      <c r="H55" s="20">
        <f>'PUBLIC SVC'!G58</f>
        <v>0</v>
      </c>
    </row>
    <row r="56" spans="1:8" x14ac:dyDescent="0.2">
      <c r="A56" s="20" t="s">
        <v>207</v>
      </c>
      <c r="B56" s="20">
        <f>'PUBLIC SVC'!B59</f>
        <v>0</v>
      </c>
      <c r="C56" s="20">
        <f>+'PUBLIC SVC'!C59+'PUBLIC SVC'!D59</f>
        <v>0</v>
      </c>
      <c r="D56" s="20">
        <f t="shared" si="0"/>
        <v>0</v>
      </c>
      <c r="E56" s="20" t="e">
        <f>'PUBLIC SVC'!#REF!</f>
        <v>#REF!</v>
      </c>
      <c r="F56" s="20">
        <f>'PUBLIC SVC'!E59</f>
        <v>0</v>
      </c>
      <c r="G56" s="20">
        <f>'PUBLIC SVC'!F59</f>
        <v>0</v>
      </c>
      <c r="H56" s="20">
        <f>'PUBLIC SVC'!G59</f>
        <v>0</v>
      </c>
    </row>
    <row r="57" spans="1:8" x14ac:dyDescent="0.2">
      <c r="A57" s="20" t="s">
        <v>208</v>
      </c>
      <c r="B57" s="20">
        <f>'PUBLIC SVC'!B60</f>
        <v>0</v>
      </c>
      <c r="C57" s="20">
        <f>+'PUBLIC SVC'!C60+'PUBLIC SVC'!D60</f>
        <v>0</v>
      </c>
      <c r="D57" s="20">
        <f t="shared" si="0"/>
        <v>0</v>
      </c>
      <c r="E57" s="20" t="e">
        <f>'PUBLIC SVC'!#REF!</f>
        <v>#REF!</v>
      </c>
      <c r="F57" s="20">
        <f>'PUBLIC SVC'!E60</f>
        <v>0</v>
      </c>
      <c r="G57" s="20">
        <f>'PUBLIC SVC'!F60</f>
        <v>0</v>
      </c>
      <c r="H57" s="20">
        <f>'PUBLIC SVC'!G60</f>
        <v>0</v>
      </c>
    </row>
    <row r="58" spans="1:8" x14ac:dyDescent="0.2">
      <c r="A58" s="20" t="s">
        <v>209</v>
      </c>
      <c r="B58" s="20">
        <f>'PUBLIC SVC'!B61</f>
        <v>0</v>
      </c>
      <c r="C58" s="20">
        <f>+'PUBLIC SVC'!C61+'PUBLIC SVC'!D61</f>
        <v>0</v>
      </c>
      <c r="D58" s="20">
        <f t="shared" si="0"/>
        <v>0</v>
      </c>
      <c r="E58" s="20" t="e">
        <f>'PUBLIC SVC'!#REF!</f>
        <v>#REF!</v>
      </c>
      <c r="F58" s="20">
        <f>'PUBLIC SVC'!E61</f>
        <v>0</v>
      </c>
      <c r="G58" s="20">
        <f>'PUBLIC SVC'!F61</f>
        <v>0</v>
      </c>
      <c r="H58" s="20">
        <f>'PUBLIC SVC'!G61</f>
        <v>0</v>
      </c>
    </row>
    <row r="59" spans="1:8" x14ac:dyDescent="0.2">
      <c r="A59" s="20" t="s">
        <v>210</v>
      </c>
      <c r="B59" s="20">
        <f>'PUBLIC SVC'!B62</f>
        <v>0</v>
      </c>
      <c r="C59" s="20">
        <f>+'PUBLIC SVC'!C62+'PUBLIC SVC'!D62</f>
        <v>0</v>
      </c>
      <c r="D59" s="20">
        <f t="shared" si="0"/>
        <v>0</v>
      </c>
      <c r="E59" s="20" t="e">
        <f>'PUBLIC SVC'!#REF!</f>
        <v>#REF!</v>
      </c>
      <c r="F59" s="20">
        <f>'PUBLIC SVC'!E62</f>
        <v>0</v>
      </c>
      <c r="G59" s="20">
        <f>'PUBLIC SVC'!F62</f>
        <v>0</v>
      </c>
      <c r="H59" s="20">
        <f>'PUBLIC SVC'!G62</f>
        <v>0</v>
      </c>
    </row>
    <row r="60" spans="1:8" x14ac:dyDescent="0.2">
      <c r="A60" s="20" t="s">
        <v>211</v>
      </c>
      <c r="B60" s="20">
        <f>'PUBLIC SVC'!B63</f>
        <v>0</v>
      </c>
      <c r="C60" s="20">
        <f>+'PUBLIC SVC'!C63+'PUBLIC SVC'!D63</f>
        <v>0</v>
      </c>
      <c r="D60" s="20">
        <f t="shared" si="0"/>
        <v>0</v>
      </c>
      <c r="E60" s="20" t="e">
        <f>'PUBLIC SVC'!#REF!</f>
        <v>#REF!</v>
      </c>
      <c r="F60" s="20">
        <f>'PUBLIC SVC'!E63</f>
        <v>0</v>
      </c>
      <c r="G60" s="20">
        <f>'PUBLIC SVC'!F63</f>
        <v>0</v>
      </c>
      <c r="H60" s="20">
        <f>'PUBLIC SVC'!G63</f>
        <v>0</v>
      </c>
    </row>
    <row r="61" spans="1:8" x14ac:dyDescent="0.2">
      <c r="A61" s="20" t="s">
        <v>114</v>
      </c>
      <c r="B61" s="20">
        <f>'PUBLIC SVC'!B64</f>
        <v>0</v>
      </c>
      <c r="C61" s="20">
        <f>+'PUBLIC SVC'!C64+'PUBLIC SVC'!D64</f>
        <v>0</v>
      </c>
      <c r="D61" s="20">
        <f t="shared" si="0"/>
        <v>0</v>
      </c>
      <c r="E61" s="20" t="e">
        <f>'PUBLIC SVC'!#REF!</f>
        <v>#REF!</v>
      </c>
      <c r="F61" s="20">
        <f>'PUBLIC SVC'!E64</f>
        <v>0</v>
      </c>
      <c r="G61" s="20">
        <f>'PUBLIC SVC'!F64</f>
        <v>0</v>
      </c>
      <c r="H61" s="20">
        <f>'PUBLIC SVC'!G64</f>
        <v>0</v>
      </c>
    </row>
    <row r="62" spans="1:8" x14ac:dyDescent="0.2">
      <c r="A62" s="20" t="s">
        <v>173</v>
      </c>
      <c r="B62" s="20">
        <f>'PUBLIC SVC'!B65</f>
        <v>4500000</v>
      </c>
      <c r="C62" s="20">
        <f>+'PUBLIC SVC'!C65+'PUBLIC SVC'!D65</f>
        <v>0</v>
      </c>
      <c r="D62" s="20">
        <f t="shared" si="0"/>
        <v>4500000</v>
      </c>
      <c r="E62" s="20" t="e">
        <f>'PUBLIC SVC'!#REF!</f>
        <v>#REF!</v>
      </c>
      <c r="F62" s="20">
        <f>'PUBLIC SVC'!E65</f>
        <v>0</v>
      </c>
      <c r="G62" s="20">
        <f>'PUBLIC SVC'!F65</f>
        <v>0</v>
      </c>
      <c r="H62" s="20">
        <f>'PUBLIC SVC'!G65</f>
        <v>4500000</v>
      </c>
    </row>
    <row r="63" spans="1:8" x14ac:dyDescent="0.2">
      <c r="A63" s="20" t="s">
        <v>212</v>
      </c>
      <c r="B63" s="20">
        <f>'PUBLIC SVC'!B66</f>
        <v>132000</v>
      </c>
      <c r="C63" s="20">
        <f>+'PUBLIC SVC'!C66+'PUBLIC SVC'!D66</f>
        <v>0</v>
      </c>
      <c r="D63" s="20">
        <f t="shared" si="0"/>
        <v>0</v>
      </c>
      <c r="E63" s="20" t="e">
        <f>'PUBLIC SVC'!#REF!</f>
        <v>#REF!</v>
      </c>
      <c r="F63" s="20">
        <f>'PUBLIC SVC'!E66</f>
        <v>0</v>
      </c>
      <c r="G63" s="20">
        <f>'PUBLIC SVC'!F66</f>
        <v>0</v>
      </c>
      <c r="H63" s="20">
        <f>'PUBLIC SVC'!G66</f>
        <v>0</v>
      </c>
    </row>
    <row r="64" spans="1:8" x14ac:dyDescent="0.2">
      <c r="A64" s="20">
        <v>0</v>
      </c>
      <c r="B64" s="20">
        <f>'PUBLIC SVC'!B67</f>
        <v>0</v>
      </c>
      <c r="C64" s="20">
        <f>+'PUBLIC SVC'!C67+'PUBLIC SVC'!D67</f>
        <v>0</v>
      </c>
      <c r="D64" s="20">
        <f t="shared" si="0"/>
        <v>0</v>
      </c>
      <c r="E64" s="20" t="e">
        <f>'PUBLIC SVC'!#REF!</f>
        <v>#REF!</v>
      </c>
      <c r="F64" s="20">
        <f>'PUBLIC SVC'!E67</f>
        <v>0</v>
      </c>
      <c r="G64" s="20">
        <f>'PUBLIC SVC'!F67</f>
        <v>0</v>
      </c>
      <c r="H64" s="20">
        <f>'PUBLIC SVC'!G67</f>
        <v>0</v>
      </c>
    </row>
    <row r="65" spans="1:8" x14ac:dyDescent="0.2">
      <c r="A65" s="20" t="s">
        <v>14</v>
      </c>
      <c r="B65" s="20">
        <f>'PUBLIC SVC'!B68</f>
        <v>-452957.90285938152</v>
      </c>
      <c r="C65" s="20">
        <f>SUM(C38:C58)</f>
        <v>779658.46216546767</v>
      </c>
      <c r="D65" s="20">
        <f t="shared" si="0"/>
        <v>-534930.48289267113</v>
      </c>
      <c r="E65" s="20" t="e">
        <f>'PUBLIC SVC'!#REF!</f>
        <v>#REF!</v>
      </c>
      <c r="F65" s="20">
        <f>'PUBLIC SVC'!E68</f>
        <v>0</v>
      </c>
      <c r="G65" s="20">
        <f>'PUBLIC SVC'!F68</f>
        <v>0</v>
      </c>
      <c r="H65" s="20">
        <f>'PUBLIC SVC'!G68</f>
        <v>-534930.48289267113</v>
      </c>
    </row>
    <row r="66" spans="1:8" x14ac:dyDescent="0.2">
      <c r="C66" s="20"/>
    </row>
  </sheetData>
  <pageMargins left="0.7" right="0.7" top="0.75" bottom="0.75" header="0.3" footer="0.3"/>
  <pageSetup scale="88"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F75"/>
  <sheetViews>
    <sheetView topLeftCell="A13" workbookViewId="0">
      <selection activeCell="O7" sqref="O7:O71"/>
    </sheetView>
  </sheetViews>
  <sheetFormatPr defaultRowHeight="12.75" x14ac:dyDescent="0.2"/>
  <cols>
    <col min="1" max="1" width="27.140625" customWidth="1"/>
    <col min="2" max="2" width="12.7109375" bestFit="1" customWidth="1"/>
    <col min="3" max="3" width="13.140625" customWidth="1"/>
    <col min="4" max="4" width="12" customWidth="1"/>
    <col min="5" max="5" width="13.140625" customWidth="1"/>
    <col min="6" max="6" width="13.5703125" customWidth="1"/>
    <col min="9" max="9" width="8.7109375" customWidth="1"/>
  </cols>
  <sheetData>
    <row r="3" spans="1:6" x14ac:dyDescent="0.2">
      <c r="A3" t="s">
        <v>175</v>
      </c>
      <c r="B3">
        <v>0</v>
      </c>
      <c r="C3">
        <v>0</v>
      </c>
      <c r="D3">
        <v>0</v>
      </c>
      <c r="E3">
        <v>41494.700259606485</v>
      </c>
      <c r="F3">
        <v>0</v>
      </c>
    </row>
    <row r="4" spans="1:6" x14ac:dyDescent="0.2">
      <c r="B4">
        <v>0</v>
      </c>
      <c r="C4">
        <v>0</v>
      </c>
      <c r="D4">
        <v>0</v>
      </c>
      <c r="E4" t="s">
        <v>176</v>
      </c>
      <c r="F4">
        <v>0</v>
      </c>
    </row>
    <row r="5" spans="1:6" x14ac:dyDescent="0.2">
      <c r="B5">
        <v>0</v>
      </c>
      <c r="C5">
        <v>0</v>
      </c>
      <c r="D5">
        <v>0</v>
      </c>
      <c r="E5">
        <v>0</v>
      </c>
      <c r="F5">
        <v>0</v>
      </c>
    </row>
    <row r="6" spans="1:6" x14ac:dyDescent="0.2">
      <c r="A6">
        <v>0</v>
      </c>
      <c r="B6">
        <v>0</v>
      </c>
      <c r="C6" t="s">
        <v>326</v>
      </c>
      <c r="D6" t="s">
        <v>327</v>
      </c>
      <c r="E6" t="s">
        <v>328</v>
      </c>
      <c r="F6" t="s">
        <v>329</v>
      </c>
    </row>
    <row r="7" spans="1:6" x14ac:dyDescent="0.2">
      <c r="A7">
        <v>0</v>
      </c>
      <c r="B7">
        <v>0</v>
      </c>
      <c r="C7" t="s">
        <v>264</v>
      </c>
      <c r="D7" t="s">
        <v>264</v>
      </c>
      <c r="E7" t="s">
        <v>264</v>
      </c>
      <c r="F7" t="s">
        <v>264</v>
      </c>
    </row>
    <row r="8" spans="1:6" x14ac:dyDescent="0.2">
      <c r="A8" t="s">
        <v>82</v>
      </c>
      <c r="B8" t="s">
        <v>14</v>
      </c>
      <c r="C8" t="s">
        <v>330</v>
      </c>
      <c r="D8" t="s">
        <v>331</v>
      </c>
      <c r="E8" t="s">
        <v>332</v>
      </c>
      <c r="F8">
        <v>604</v>
      </c>
    </row>
    <row r="9" spans="1:6" x14ac:dyDescent="0.2">
      <c r="B9" s="20"/>
      <c r="C9" s="20"/>
      <c r="D9" s="20"/>
      <c r="E9" s="20"/>
      <c r="F9" s="20"/>
    </row>
    <row r="10" spans="1:6" x14ac:dyDescent="0.2">
      <c r="A10" t="s">
        <v>15</v>
      </c>
      <c r="B10" s="20">
        <f>[7]BUDGET!C10</f>
        <v>4244913.9808797706</v>
      </c>
      <c r="C10" s="20">
        <f>[7]BUDGET!D10</f>
        <v>1293201.4609803027</v>
      </c>
      <c r="D10" s="20">
        <f>[7]BUDGET!E10</f>
        <v>824768.47761220962</v>
      </c>
      <c r="E10" s="20">
        <f>[7]BUDGET!F10</f>
        <v>1526086.5941153171</v>
      </c>
      <c r="F10" s="20">
        <f>[7]BUDGET!G10</f>
        <v>600857.44817194191</v>
      </c>
    </row>
    <row r="11" spans="1:6" x14ac:dyDescent="0.2">
      <c r="A11" t="s">
        <v>177</v>
      </c>
      <c r="B11" s="20">
        <f>[7]BUDGET!C11</f>
        <v>2048170.9957744896</v>
      </c>
      <c r="C11" s="20">
        <f>[7]BUDGET!D11</f>
        <v>623969.704922996</v>
      </c>
      <c r="D11" s="20">
        <f>[7]BUDGET!E11</f>
        <v>397950.79044789111</v>
      </c>
      <c r="E11" s="20">
        <f>[7]BUDGET!F11</f>
        <v>736336.7816606405</v>
      </c>
      <c r="F11" s="20">
        <f>[7]BUDGET!G11</f>
        <v>289913.71874296194</v>
      </c>
    </row>
    <row r="12" spans="1:6" x14ac:dyDescent="0.2">
      <c r="A12" s="9" t="s">
        <v>178</v>
      </c>
      <c r="B12" s="20">
        <f>[7]BUDGET!C12</f>
        <v>6293084.9766542604</v>
      </c>
      <c r="C12" s="20">
        <f>[7]BUDGET!D12</f>
        <v>1917171.1659032986</v>
      </c>
      <c r="D12" s="20">
        <f>[7]BUDGET!E12</f>
        <v>1222719.2680601007</v>
      </c>
      <c r="E12" s="20">
        <f>[7]BUDGET!F12</f>
        <v>2262423.3757759575</v>
      </c>
      <c r="F12" s="20">
        <f>[7]BUDGET!G12</f>
        <v>890771.16691490379</v>
      </c>
    </row>
    <row r="13" spans="1:6" x14ac:dyDescent="0.2">
      <c r="A13" t="s">
        <v>17</v>
      </c>
      <c r="B13" s="20">
        <f>[7]BUDGET!C13</f>
        <v>708601.36837126978</v>
      </c>
      <c r="C13" s="20">
        <f>[7]BUDGET!D13</f>
        <v>215873.47328071145</v>
      </c>
      <c r="D13" s="20">
        <f>[7]BUDGET!E13</f>
        <v>137678.18958356735</v>
      </c>
      <c r="E13" s="20">
        <f>[7]BUDGET!F13</f>
        <v>254748.87211237283</v>
      </c>
      <c r="F13" s="20">
        <f>[7]BUDGET!G13</f>
        <v>100300.83339461817</v>
      </c>
    </row>
    <row r="14" spans="1:6" x14ac:dyDescent="0.2">
      <c r="A14" s="92" t="s">
        <v>179</v>
      </c>
      <c r="B14" s="20">
        <f>[7]BUDGET!C14</f>
        <v>4347500</v>
      </c>
      <c r="C14" s="20">
        <f>[7]BUDGET!D14</f>
        <v>25000</v>
      </c>
      <c r="D14" s="20">
        <f>[7]BUDGET!E14</f>
        <v>610000</v>
      </c>
      <c r="E14" s="20">
        <f>[7]BUDGET!F14</f>
        <v>2575500</v>
      </c>
      <c r="F14" s="20">
        <f>[7]BUDGET!G14</f>
        <v>1137000</v>
      </c>
    </row>
    <row r="15" spans="1:6" x14ac:dyDescent="0.2">
      <c r="A15" s="92" t="s">
        <v>27</v>
      </c>
      <c r="B15" s="20">
        <f>[7]BUDGET!C15</f>
        <v>11588016</v>
      </c>
      <c r="C15" s="77">
        <f>[7]BUDGET!D15</f>
        <v>0</v>
      </c>
      <c r="D15" s="77">
        <f>[7]BUDGET!E15</f>
        <v>0</v>
      </c>
      <c r="E15" s="77">
        <f>[7]BUDGET!F15</f>
        <v>8817400</v>
      </c>
      <c r="F15" s="77">
        <f>[7]BUDGET!G15</f>
        <v>2770616</v>
      </c>
    </row>
    <row r="16" spans="1:6" x14ac:dyDescent="0.2">
      <c r="A16" t="s">
        <v>18</v>
      </c>
      <c r="B16" s="20">
        <f>[7]BUDGET!C16</f>
        <v>60050</v>
      </c>
      <c r="C16" s="20">
        <f>[7]BUDGET!D16</f>
        <v>9600</v>
      </c>
      <c r="D16" s="20">
        <f>[7]BUDGET!E16</f>
        <v>15300</v>
      </c>
      <c r="E16" s="20">
        <f>[7]BUDGET!F16</f>
        <v>22700</v>
      </c>
      <c r="F16" s="20">
        <f>[7]BUDGET!G16</f>
        <v>12450</v>
      </c>
    </row>
    <row r="17" spans="1:6" x14ac:dyDescent="0.2">
      <c r="A17" t="s">
        <v>19</v>
      </c>
      <c r="B17" s="20">
        <f>[7]BUDGET!C17</f>
        <v>394700.92031316774</v>
      </c>
      <c r="C17" s="20">
        <f>[7]BUDGET!D17</f>
        <v>105103.29696342714</v>
      </c>
      <c r="D17" s="20">
        <f>[7]BUDGET!E17</f>
        <v>75738.241074702135</v>
      </c>
      <c r="E17" s="20">
        <f>[7]BUDGET!F17</f>
        <v>157688.26749437614</v>
      </c>
      <c r="F17" s="20">
        <f>[7]BUDGET!G17</f>
        <v>56171.11478066237</v>
      </c>
    </row>
    <row r="18" spans="1:6" x14ac:dyDescent="0.2">
      <c r="A18" t="s">
        <v>65</v>
      </c>
      <c r="B18" s="20">
        <f>[7]BUDGET!C18</f>
        <v>34000</v>
      </c>
      <c r="C18" s="77">
        <f>[7]BUDGET!D18</f>
        <v>34000</v>
      </c>
      <c r="D18" s="77">
        <f>[7]BUDGET!E18</f>
        <v>0</v>
      </c>
      <c r="E18" s="77">
        <f>[7]BUDGET!F18</f>
        <v>0</v>
      </c>
      <c r="F18" s="77">
        <f>[7]BUDGET!G18</f>
        <v>0</v>
      </c>
    </row>
    <row r="19" spans="1:6" x14ac:dyDescent="0.2">
      <c r="A19" t="s">
        <v>153</v>
      </c>
      <c r="B19" s="20">
        <f>[7]BUDGET!C19</f>
        <v>15000</v>
      </c>
      <c r="C19" s="77">
        <f>[7]BUDGET!D19</f>
        <v>0</v>
      </c>
      <c r="D19" s="77">
        <f>[7]BUDGET!E19</f>
        <v>15000</v>
      </c>
      <c r="E19" s="77">
        <f>[7]BUDGET!F19</f>
        <v>0</v>
      </c>
      <c r="F19" s="77">
        <f>[7]BUDGET!G19</f>
        <v>0</v>
      </c>
    </row>
    <row r="20" spans="1:6" x14ac:dyDescent="0.2">
      <c r="A20" t="s">
        <v>180</v>
      </c>
      <c r="B20" s="20">
        <f>[7]BUDGET!C20</f>
        <v>257760</v>
      </c>
      <c r="C20" s="20">
        <f>[7]BUDGET!D20</f>
        <v>157060</v>
      </c>
      <c r="D20" s="20">
        <f>[7]BUDGET!E20</f>
        <v>14700</v>
      </c>
      <c r="E20" s="20">
        <f>[7]BUDGET!F20</f>
        <v>32725</v>
      </c>
      <c r="F20" s="20">
        <f>[7]BUDGET!G20</f>
        <v>53275</v>
      </c>
    </row>
    <row r="21" spans="1:6" x14ac:dyDescent="0.2">
      <c r="B21" s="20">
        <f>[7]BUDGET!C21</f>
        <v>0</v>
      </c>
      <c r="C21" s="20">
        <f>[7]BUDGET!D21</f>
        <v>0</v>
      </c>
      <c r="D21" s="20">
        <f>[7]BUDGET!E21</f>
        <v>0</v>
      </c>
      <c r="E21" s="20">
        <f>[7]BUDGET!F21</f>
        <v>0</v>
      </c>
      <c r="F21" s="20">
        <f>[7]BUDGET!G21</f>
        <v>0</v>
      </c>
    </row>
    <row r="22" spans="1:6" x14ac:dyDescent="0.2">
      <c r="A22" t="s">
        <v>181</v>
      </c>
      <c r="B22" s="20">
        <f>[7]BUDGET!C22</f>
        <v>23698713.2653387</v>
      </c>
      <c r="C22" s="20">
        <f>[7]BUDGET!D22</f>
        <v>2463807.9361474374</v>
      </c>
      <c r="D22" s="20">
        <f>[7]BUDGET!E22</f>
        <v>2091135.6987183704</v>
      </c>
      <c r="E22" s="20">
        <f>[7]BUDGET!F22</f>
        <v>14123185.515382707</v>
      </c>
      <c r="F22" s="20">
        <f>[7]BUDGET!G22</f>
        <v>5020584.1150901839</v>
      </c>
    </row>
    <row r="23" spans="1:6" x14ac:dyDescent="0.2">
      <c r="A23" t="s">
        <v>253</v>
      </c>
      <c r="B23" s="20">
        <f>[7]BUDGET!C23</f>
        <v>60197.843625478825</v>
      </c>
      <c r="C23" s="20">
        <f>[7]BUDGET!D23</f>
        <v>16029.838060946557</v>
      </c>
      <c r="D23" s="20">
        <f>[7]BUDGET!E23</f>
        <v>11551.224124499799</v>
      </c>
      <c r="E23" s="20">
        <f>[7]BUDGET!F23</f>
        <v>24049.839206525023</v>
      </c>
      <c r="F23" s="20">
        <f>[7]BUDGET!G23</f>
        <v>8566.9422335074505</v>
      </c>
    </row>
    <row r="24" spans="1:6" x14ac:dyDescent="0.2">
      <c r="A24" t="s">
        <v>254</v>
      </c>
      <c r="B24" s="20">
        <f>[7]BUDGET!C24</f>
        <v>345926.84376726364</v>
      </c>
      <c r="C24" s="77">
        <f>[7]BUDGET!D24</f>
        <v>92115.44720808907</v>
      </c>
      <c r="D24" s="77">
        <f>[7]BUDGET!E24</f>
        <v>66379.097030399731</v>
      </c>
      <c r="E24" s="77">
        <f>[7]BUDGET!F24</f>
        <v>138202.37518112955</v>
      </c>
      <c r="F24" s="77">
        <f>[7]BUDGET!G24</f>
        <v>49229.924347645298</v>
      </c>
    </row>
    <row r="25" spans="1:6" x14ac:dyDescent="0.2">
      <c r="A25" t="s">
        <v>21</v>
      </c>
      <c r="B25" s="20">
        <f>[7]BUDGET!C25</f>
        <v>147697.77171150933</v>
      </c>
      <c r="C25" s="77">
        <f>[7]BUDGET!D25</f>
        <v>39329.836750100294</v>
      </c>
      <c r="D25" s="77">
        <f>[7]BUDGET!E25</f>
        <v>28341.381700369504</v>
      </c>
      <c r="E25" s="77">
        <f>[7]BUDGET!F25</f>
        <v>59007.2242940012</v>
      </c>
      <c r="F25" s="77">
        <f>[7]BUDGET!G25</f>
        <v>21019.328967038338</v>
      </c>
    </row>
    <row r="26" spans="1:6" x14ac:dyDescent="0.2">
      <c r="A26" t="s">
        <v>22</v>
      </c>
      <c r="B26" s="20">
        <f>[7]BUDGET!C26</f>
        <v>60530.78585060504</v>
      </c>
      <c r="C26" s="77">
        <f>[7]BUDGET!D26</f>
        <v>16118.495887057881</v>
      </c>
      <c r="D26" s="77">
        <f>[7]BUDGET!E26</f>
        <v>11615.111633276189</v>
      </c>
      <c r="E26" s="77">
        <f>[7]BUDGET!F26</f>
        <v>24182.854053853524</v>
      </c>
      <c r="F26" s="77">
        <f>[7]BUDGET!G26</f>
        <v>8614.3242764174465</v>
      </c>
    </row>
    <row r="27" spans="1:6" x14ac:dyDescent="0.2">
      <c r="A27" t="s">
        <v>182</v>
      </c>
      <c r="B27" s="20">
        <f>[7]BUDGET!C27</f>
        <v>84961.751039095412</v>
      </c>
      <c r="C27" s="77">
        <f>[7]BUDGET!D27</f>
        <v>22624.117883762887</v>
      </c>
      <c r="D27" s="77">
        <f>[7]BUDGET!E27</f>
        <v>16303.112689025966</v>
      </c>
      <c r="E27" s="77">
        <f>[7]BUDGET!F27</f>
        <v>33943.349597496512</v>
      </c>
      <c r="F27" s="77">
        <f>[7]BUDGET!G27</f>
        <v>12091.170868810043</v>
      </c>
    </row>
    <row r="28" spans="1:6" x14ac:dyDescent="0.2">
      <c r="A28" s="9" t="s">
        <v>261</v>
      </c>
      <c r="B28" s="20">
        <f>[7]BUDGET!C28</f>
        <v>52586.79866152774</v>
      </c>
      <c r="C28" s="77">
        <f>[7]BUDGET!D28</f>
        <v>14003.123964578486</v>
      </c>
      <c r="D28" s="77">
        <f>[7]BUDGET!E28</f>
        <v>10090.758418332318</v>
      </c>
      <c r="E28" s="77">
        <f>[7]BUDGET!F28</f>
        <v>21009.125510608148</v>
      </c>
      <c r="F28" s="77">
        <f>[7]BUDGET!G28</f>
        <v>7483.7907680087865</v>
      </c>
    </row>
    <row r="29" spans="1:6" x14ac:dyDescent="0.2">
      <c r="B29" s="20">
        <f>[7]BUDGET!C29</f>
        <v>0</v>
      </c>
      <c r="C29" s="20">
        <f>[7]BUDGET!D29</f>
        <v>0</v>
      </c>
      <c r="D29" s="20">
        <f>[7]BUDGET!E29</f>
        <v>0</v>
      </c>
      <c r="E29" s="20">
        <f>[7]BUDGET!F29</f>
        <v>0</v>
      </c>
      <c r="F29" s="20">
        <f>[7]BUDGET!G29</f>
        <v>0</v>
      </c>
    </row>
    <row r="30" spans="1:6" x14ac:dyDescent="0.2">
      <c r="A30" s="93" t="s">
        <v>183</v>
      </c>
      <c r="B30" s="20">
        <f>[7]BUDGET!C30</f>
        <v>24450615.05999418</v>
      </c>
      <c r="C30" s="20">
        <f>[7]BUDGET!D30</f>
        <v>2664028.7959019728</v>
      </c>
      <c r="D30" s="20">
        <f>[7]BUDGET!E30</f>
        <v>2235416.3843142739</v>
      </c>
      <c r="E30" s="20">
        <f>[7]BUDGET!F30</f>
        <v>14423580.283226321</v>
      </c>
      <c r="F30" s="20">
        <f>[7]BUDGET!G30</f>
        <v>5127589.596551612</v>
      </c>
    </row>
    <row r="31" spans="1:6" x14ac:dyDescent="0.2">
      <c r="B31" s="20">
        <f>[7]BUDGET!C31</f>
        <v>0</v>
      </c>
      <c r="C31" s="20">
        <f>[7]BUDGET!D31</f>
        <v>0</v>
      </c>
      <c r="D31" s="20">
        <f>[7]BUDGET!E31</f>
        <v>0</v>
      </c>
      <c r="E31" s="20">
        <f>[7]BUDGET!F31</f>
        <v>0</v>
      </c>
      <c r="F31" s="20">
        <f>[7]BUDGET!G31</f>
        <v>0</v>
      </c>
    </row>
    <row r="32" spans="1:6" x14ac:dyDescent="0.2">
      <c r="A32" s="78" t="s">
        <v>184</v>
      </c>
      <c r="B32" s="20">
        <f>[7]BUDGET!C32</f>
        <v>0</v>
      </c>
      <c r="C32" s="20">
        <f>[7]BUDGET!D32</f>
        <v>0</v>
      </c>
      <c r="D32" s="20">
        <f>[7]BUDGET!E32</f>
        <v>0</v>
      </c>
      <c r="E32" s="20">
        <f>[7]BUDGET!F32</f>
        <v>0</v>
      </c>
      <c r="F32" s="20">
        <f>[7]BUDGET!G32</f>
        <v>0</v>
      </c>
    </row>
    <row r="33" spans="1:6" x14ac:dyDescent="0.2">
      <c r="A33" s="78" t="s">
        <v>185</v>
      </c>
      <c r="B33" s="20">
        <f>[7]BUDGET!C33</f>
        <v>0</v>
      </c>
      <c r="C33" s="77">
        <f>[7]BUDGET!D33</f>
        <v>0</v>
      </c>
      <c r="D33" s="77">
        <f>[7]BUDGET!E33</f>
        <v>0</v>
      </c>
      <c r="E33" s="77">
        <f>[7]BUDGET!F33</f>
        <v>0</v>
      </c>
      <c r="F33" s="77">
        <f>[7]BUDGET!G33</f>
        <v>0</v>
      </c>
    </row>
    <row r="34" spans="1:6" x14ac:dyDescent="0.2">
      <c r="A34" s="78" t="s">
        <v>188</v>
      </c>
      <c r="B34" s="20">
        <f>[7]BUDGET!C34</f>
        <v>0</v>
      </c>
      <c r="C34" s="77">
        <f>[7]BUDGET!D34</f>
        <v>0</v>
      </c>
      <c r="D34" s="77">
        <f>[7]BUDGET!E34</f>
        <v>0</v>
      </c>
      <c r="E34" s="77">
        <f>[7]BUDGET!F34</f>
        <v>0</v>
      </c>
      <c r="F34" s="77">
        <f>[7]BUDGET!G34</f>
        <v>0</v>
      </c>
    </row>
    <row r="35" spans="1:6" x14ac:dyDescent="0.2">
      <c r="A35" s="66" t="s">
        <v>239</v>
      </c>
      <c r="B35" s="20">
        <f>[7]BUDGET!C35</f>
        <v>0</v>
      </c>
      <c r="C35" s="77">
        <f>[7]BUDGET!D35</f>
        <v>0</v>
      </c>
      <c r="D35" s="77">
        <f>[7]BUDGET!E35</f>
        <v>0</v>
      </c>
      <c r="E35" s="77">
        <f>[7]BUDGET!F35</f>
        <v>0</v>
      </c>
      <c r="F35" s="77">
        <f>[7]BUDGET!G35</f>
        <v>0</v>
      </c>
    </row>
    <row r="36" spans="1:6" x14ac:dyDescent="0.2">
      <c r="A36" s="66" t="s">
        <v>238</v>
      </c>
      <c r="B36" s="20">
        <f>[7]BUDGET!C36</f>
        <v>0</v>
      </c>
      <c r="C36" s="77">
        <f>[7]BUDGET!D36</f>
        <v>0</v>
      </c>
      <c r="D36" s="77">
        <f>[7]BUDGET!E36</f>
        <v>0</v>
      </c>
      <c r="E36" s="77">
        <f>[7]BUDGET!F36</f>
        <v>0</v>
      </c>
      <c r="F36" s="77">
        <f>[7]BUDGET!G36</f>
        <v>0</v>
      </c>
    </row>
    <row r="37" spans="1:6" x14ac:dyDescent="0.2">
      <c r="A37" s="66" t="s">
        <v>255</v>
      </c>
      <c r="B37" s="20">
        <f>[7]BUDGET!C37</f>
        <v>0</v>
      </c>
      <c r="C37" s="77">
        <f>[7]BUDGET!D37</f>
        <v>0</v>
      </c>
      <c r="D37" s="77">
        <f>[7]BUDGET!E37</f>
        <v>0</v>
      </c>
      <c r="E37" s="77">
        <f>[7]BUDGET!F37</f>
        <v>0</v>
      </c>
      <c r="F37" s="77">
        <f>[7]BUDGET!G37</f>
        <v>0</v>
      </c>
    </row>
    <row r="38" spans="1:6" x14ac:dyDescent="0.2">
      <c r="A38" s="66" t="s">
        <v>256</v>
      </c>
      <c r="B38" s="20">
        <f>[7]BUDGET!C38</f>
        <v>107604</v>
      </c>
      <c r="C38" s="77">
        <f>[7]BUDGET!D38</f>
        <v>0</v>
      </c>
      <c r="D38" s="77">
        <f>[7]BUDGET!E38</f>
        <v>0</v>
      </c>
      <c r="E38" s="77">
        <f>[7]BUDGET!F38</f>
        <v>0</v>
      </c>
      <c r="F38" s="77">
        <f>[7]BUDGET!G38</f>
        <v>107604</v>
      </c>
    </row>
    <row r="39" spans="1:6" x14ac:dyDescent="0.2">
      <c r="A39" s="66" t="s">
        <v>257</v>
      </c>
      <c r="B39" s="20">
        <f>[7]BUDGET!C39</f>
        <v>482468</v>
      </c>
      <c r="C39" s="77">
        <f>[7]BUDGET!D39</f>
        <v>0</v>
      </c>
      <c r="D39" s="77">
        <f>[7]BUDGET!E39</f>
        <v>0</v>
      </c>
      <c r="E39" s="77">
        <f>[7]BUDGET!F39</f>
        <v>0</v>
      </c>
      <c r="F39" s="77">
        <f>[7]BUDGET!G39</f>
        <v>482468</v>
      </c>
    </row>
    <row r="40" spans="1:6" x14ac:dyDescent="0.2">
      <c r="A40" s="78" t="s">
        <v>189</v>
      </c>
      <c r="B40" s="20">
        <f>[7]BUDGET!C40</f>
        <v>0</v>
      </c>
      <c r="C40" s="77">
        <f>[7]BUDGET!D40</f>
        <v>0</v>
      </c>
      <c r="D40" s="77">
        <f>[7]BUDGET!E40</f>
        <v>0</v>
      </c>
      <c r="E40" s="77">
        <f>[7]BUDGET!F40</f>
        <v>0</v>
      </c>
      <c r="F40" s="77">
        <f>[7]BUDGET!G40</f>
        <v>0</v>
      </c>
    </row>
    <row r="41" spans="1:6" x14ac:dyDescent="0.2">
      <c r="A41" s="78" t="s">
        <v>190</v>
      </c>
      <c r="B41" s="20">
        <f>[7]BUDGET!C41</f>
        <v>0</v>
      </c>
      <c r="C41" s="77">
        <f>[7]BUDGET!D41</f>
        <v>0</v>
      </c>
      <c r="D41" s="77">
        <f>[7]BUDGET!E41</f>
        <v>0</v>
      </c>
      <c r="E41" s="77">
        <f>[7]BUDGET!F41</f>
        <v>0</v>
      </c>
      <c r="F41" s="77">
        <f>[7]BUDGET!G41</f>
        <v>0</v>
      </c>
    </row>
    <row r="42" spans="1:6" x14ac:dyDescent="0.2">
      <c r="A42" s="78" t="s">
        <v>191</v>
      </c>
      <c r="B42" s="20">
        <f>[7]BUDGET!C42</f>
        <v>0</v>
      </c>
      <c r="C42" s="77">
        <f>[7]BUDGET!D42</f>
        <v>0</v>
      </c>
      <c r="D42" s="77">
        <f>[7]BUDGET!E42</f>
        <v>0</v>
      </c>
      <c r="E42" s="77">
        <f>[7]BUDGET!F42</f>
        <v>0</v>
      </c>
      <c r="F42" s="77">
        <f>[7]BUDGET!G42</f>
        <v>0</v>
      </c>
    </row>
    <row r="43" spans="1:6" x14ac:dyDescent="0.2">
      <c r="A43" s="78" t="s">
        <v>192</v>
      </c>
      <c r="B43" s="20">
        <f>[7]BUDGET!C43</f>
        <v>22592540.05999418</v>
      </c>
      <c r="C43" s="77">
        <f>[7]BUDGET!D43</f>
        <v>2664028.7959019728</v>
      </c>
      <c r="D43" s="77">
        <f>[7]BUDGET!E43</f>
        <v>2235416.3843142739</v>
      </c>
      <c r="E43" s="77">
        <f>[7]BUDGET!F43</f>
        <v>13705780.283226321</v>
      </c>
      <c r="F43" s="77">
        <f>[7]BUDGET!G43</f>
        <v>3987314.596551612</v>
      </c>
    </row>
    <row r="44" spans="1:6" x14ac:dyDescent="0.2">
      <c r="A44" s="78" t="s">
        <v>193</v>
      </c>
      <c r="B44" s="20">
        <f>[7]BUDGET!C44</f>
        <v>0</v>
      </c>
      <c r="C44" s="77">
        <f>[7]BUDGET!D44</f>
        <v>0</v>
      </c>
      <c r="D44" s="77">
        <f>[7]BUDGET!E44</f>
        <v>0</v>
      </c>
      <c r="E44" s="77">
        <f>[7]BUDGET!F44</f>
        <v>0</v>
      </c>
      <c r="F44" s="77">
        <f>[7]BUDGET!G44</f>
        <v>0</v>
      </c>
    </row>
    <row r="45" spans="1:6" x14ac:dyDescent="0.2">
      <c r="A45" s="78" t="s">
        <v>194</v>
      </c>
      <c r="B45" s="20">
        <f>[7]BUDGET!C45</f>
        <v>0</v>
      </c>
      <c r="C45" s="77">
        <f>[7]BUDGET!D45</f>
        <v>0</v>
      </c>
      <c r="D45" s="77">
        <f>[7]BUDGET!E45</f>
        <v>0</v>
      </c>
      <c r="E45" s="77">
        <f>[7]BUDGET!F45</f>
        <v>0</v>
      </c>
      <c r="F45" s="77">
        <f>[7]BUDGET!G45</f>
        <v>0</v>
      </c>
    </row>
    <row r="46" spans="1:6" x14ac:dyDescent="0.2">
      <c r="A46" s="66" t="s">
        <v>258</v>
      </c>
      <c r="B46" s="20">
        <f>[7]BUDGET!C46</f>
        <v>0</v>
      </c>
      <c r="C46" s="77">
        <f>[7]BUDGET!D46</f>
        <v>0</v>
      </c>
      <c r="D46" s="77">
        <f>[7]BUDGET!E46</f>
        <v>0</v>
      </c>
      <c r="E46" s="77">
        <f>[7]BUDGET!F46</f>
        <v>0</v>
      </c>
      <c r="F46" s="77">
        <f>[7]BUDGET!G46</f>
        <v>0</v>
      </c>
    </row>
    <row r="47" spans="1:6" x14ac:dyDescent="0.2">
      <c r="A47" s="78" t="s">
        <v>196</v>
      </c>
      <c r="B47" s="20">
        <f>[7]BUDGET!C47</f>
        <v>0</v>
      </c>
      <c r="C47" s="77">
        <f>[7]BUDGET!D47</f>
        <v>0</v>
      </c>
      <c r="D47" s="77">
        <f>[7]BUDGET!E47</f>
        <v>0</v>
      </c>
      <c r="E47" s="77">
        <f>[7]BUDGET!F47</f>
        <v>0</v>
      </c>
      <c r="F47" s="77">
        <f>[7]BUDGET!G47</f>
        <v>0</v>
      </c>
    </row>
    <row r="48" spans="1:6" x14ac:dyDescent="0.2">
      <c r="A48" s="78" t="s">
        <v>197</v>
      </c>
      <c r="B48" s="20">
        <f>[7]BUDGET!C48</f>
        <v>0</v>
      </c>
      <c r="C48" s="77">
        <f>[7]BUDGET!D48</f>
        <v>0</v>
      </c>
      <c r="D48" s="77">
        <f>[7]BUDGET!E48</f>
        <v>0</v>
      </c>
      <c r="E48" s="77">
        <f>[7]BUDGET!F48</f>
        <v>0</v>
      </c>
      <c r="F48" s="77">
        <f>[7]BUDGET!G48</f>
        <v>0</v>
      </c>
    </row>
    <row r="49" spans="1:6" x14ac:dyDescent="0.2">
      <c r="A49" s="66" t="s">
        <v>259</v>
      </c>
      <c r="B49" s="20">
        <f>[7]BUDGET!C49</f>
        <v>0</v>
      </c>
      <c r="C49" s="77">
        <f>[7]BUDGET!D49</f>
        <v>0</v>
      </c>
      <c r="D49" s="77">
        <f>[7]BUDGET!E49</f>
        <v>0</v>
      </c>
      <c r="E49" s="77">
        <f>[7]BUDGET!F49</f>
        <v>0</v>
      </c>
      <c r="F49" s="77">
        <f>[7]BUDGET!G49</f>
        <v>0</v>
      </c>
    </row>
    <row r="50" spans="1:6" x14ac:dyDescent="0.2">
      <c r="A50" s="67" t="s">
        <v>240</v>
      </c>
      <c r="B50" s="20">
        <f>[7]BUDGET!C50</f>
        <v>0</v>
      </c>
      <c r="C50" s="77">
        <f>[7]BUDGET!D50</f>
        <v>0</v>
      </c>
      <c r="D50" s="77">
        <f>[7]BUDGET!E50</f>
        <v>0</v>
      </c>
      <c r="E50" s="77">
        <f>[7]BUDGET!F50</f>
        <v>0</v>
      </c>
      <c r="F50" s="77">
        <f>[7]BUDGET!G50</f>
        <v>0</v>
      </c>
    </row>
    <row r="51" spans="1:6" x14ac:dyDescent="0.2">
      <c r="A51" s="78" t="s">
        <v>199</v>
      </c>
      <c r="B51" s="20">
        <f>[7]BUDGET!C51</f>
        <v>0</v>
      </c>
      <c r="C51" s="77">
        <f>[7]BUDGET!D51</f>
        <v>0</v>
      </c>
      <c r="D51" s="77">
        <f>[7]BUDGET!E51</f>
        <v>0</v>
      </c>
      <c r="E51" s="77">
        <f>[7]BUDGET!F51</f>
        <v>0</v>
      </c>
      <c r="F51" s="77">
        <f>[7]BUDGET!G51</f>
        <v>0</v>
      </c>
    </row>
    <row r="52" spans="1:6" x14ac:dyDescent="0.2">
      <c r="A52" s="78" t="s">
        <v>200</v>
      </c>
      <c r="B52" s="20">
        <f>[7]BUDGET!C52</f>
        <v>0</v>
      </c>
      <c r="C52" s="77">
        <f>[7]BUDGET!D52</f>
        <v>0</v>
      </c>
      <c r="D52" s="77">
        <f>[7]BUDGET!E52</f>
        <v>0</v>
      </c>
      <c r="E52" s="77">
        <f>[7]BUDGET!F52</f>
        <v>0</v>
      </c>
      <c r="F52" s="77">
        <f>[7]BUDGET!G52</f>
        <v>0</v>
      </c>
    </row>
    <row r="53" spans="1:6" x14ac:dyDescent="0.2">
      <c r="A53" s="78" t="s">
        <v>174</v>
      </c>
      <c r="B53" s="20">
        <f>[7]BUDGET!C53</f>
        <v>0</v>
      </c>
      <c r="C53" s="77">
        <f>[7]BUDGET!D53</f>
        <v>0</v>
      </c>
      <c r="D53" s="77">
        <f>[7]BUDGET!E53</f>
        <v>0</v>
      </c>
      <c r="E53" s="77">
        <f>[7]BUDGET!F53</f>
        <v>0</v>
      </c>
      <c r="F53" s="77">
        <f>[7]BUDGET!G53</f>
        <v>0</v>
      </c>
    </row>
    <row r="54" spans="1:6" x14ac:dyDescent="0.2">
      <c r="A54" s="78" t="s">
        <v>201</v>
      </c>
      <c r="B54" s="20">
        <f>[7]BUDGET!C54</f>
        <v>1268003</v>
      </c>
      <c r="C54" s="77">
        <f>[7]BUDGET!D54</f>
        <v>0</v>
      </c>
      <c r="D54" s="77">
        <f>[7]BUDGET!E54</f>
        <v>0</v>
      </c>
      <c r="E54" s="77">
        <f>[7]BUDGET!F54</f>
        <v>717800</v>
      </c>
      <c r="F54" s="77">
        <f>[7]BUDGET!G54</f>
        <v>550203</v>
      </c>
    </row>
    <row r="55" spans="1:6" x14ac:dyDescent="0.2">
      <c r="A55" s="78" t="s">
        <v>202</v>
      </c>
      <c r="B55" s="20">
        <f>[7]BUDGET!C55</f>
        <v>0</v>
      </c>
      <c r="C55" s="77">
        <f>[7]BUDGET!D55</f>
        <v>0</v>
      </c>
      <c r="D55" s="77">
        <f>[7]BUDGET!E55</f>
        <v>0</v>
      </c>
      <c r="E55" s="77">
        <f>[7]BUDGET!F55</f>
        <v>0</v>
      </c>
      <c r="F55" s="77">
        <f>[7]BUDGET!G55</f>
        <v>0</v>
      </c>
    </row>
    <row r="56" spans="1:6" x14ac:dyDescent="0.2">
      <c r="A56" s="78" t="s">
        <v>203</v>
      </c>
      <c r="B56" s="20">
        <f>[7]BUDGET!C56</f>
        <v>0</v>
      </c>
      <c r="C56" s="77">
        <f>[7]BUDGET!D56</f>
        <v>0</v>
      </c>
      <c r="D56" s="77">
        <f>[7]BUDGET!E56</f>
        <v>0</v>
      </c>
      <c r="E56" s="77">
        <f>[7]BUDGET!F56</f>
        <v>0</v>
      </c>
      <c r="F56" s="77">
        <f>[7]BUDGET!G56</f>
        <v>0</v>
      </c>
    </row>
    <row r="57" spans="1:6" x14ac:dyDescent="0.2">
      <c r="A57" s="78" t="s">
        <v>204</v>
      </c>
      <c r="B57" s="20">
        <f>[7]BUDGET!C57</f>
        <v>0</v>
      </c>
      <c r="C57" s="77">
        <f>[7]BUDGET!D57</f>
        <v>0</v>
      </c>
      <c r="D57" s="77">
        <f>[7]BUDGET!E57</f>
        <v>0</v>
      </c>
      <c r="E57" s="77">
        <f>[7]BUDGET!F57</f>
        <v>0</v>
      </c>
      <c r="F57" s="77">
        <f>[7]BUDGET!G57</f>
        <v>0</v>
      </c>
    </row>
    <row r="58" spans="1:6" x14ac:dyDescent="0.2">
      <c r="A58" s="78" t="s">
        <v>205</v>
      </c>
      <c r="B58" s="20">
        <f>[7]BUDGET!C58</f>
        <v>0</v>
      </c>
      <c r="C58" s="77">
        <f>[7]BUDGET!D58</f>
        <v>0</v>
      </c>
      <c r="D58" s="77">
        <f>[7]BUDGET!E58</f>
        <v>0</v>
      </c>
      <c r="E58" s="77">
        <f>[7]BUDGET!F58</f>
        <v>0</v>
      </c>
      <c r="F58" s="77">
        <f>[7]BUDGET!G58</f>
        <v>0</v>
      </c>
    </row>
    <row r="59" spans="1:6" x14ac:dyDescent="0.2">
      <c r="A59" s="78" t="s">
        <v>171</v>
      </c>
      <c r="B59" s="20">
        <f>[7]BUDGET!C59</f>
        <v>0</v>
      </c>
      <c r="C59" s="77">
        <f>[7]BUDGET!D59</f>
        <v>0</v>
      </c>
      <c r="D59" s="77">
        <f>[7]BUDGET!E59</f>
        <v>0</v>
      </c>
      <c r="E59" s="77">
        <f>[7]BUDGET!F59</f>
        <v>0</v>
      </c>
      <c r="F59" s="77">
        <f>[7]BUDGET!G59</f>
        <v>0</v>
      </c>
    </row>
    <row r="60" spans="1:6" x14ac:dyDescent="0.2">
      <c r="A60" s="78" t="s">
        <v>74</v>
      </c>
      <c r="B60" s="20">
        <f>[7]BUDGET!C60</f>
        <v>0</v>
      </c>
      <c r="C60" s="77">
        <f>[7]BUDGET!D60</f>
        <v>0</v>
      </c>
      <c r="D60" s="77">
        <f>[7]BUDGET!E60</f>
        <v>0</v>
      </c>
      <c r="E60" s="77">
        <f>[7]BUDGET!F60</f>
        <v>0</v>
      </c>
      <c r="F60" s="77">
        <f>[7]BUDGET!G60</f>
        <v>0</v>
      </c>
    </row>
    <row r="61" spans="1:6" x14ac:dyDescent="0.2">
      <c r="A61" s="78" t="s">
        <v>154</v>
      </c>
      <c r="B61" s="20">
        <f>[7]BUDGET!C61</f>
        <v>0</v>
      </c>
      <c r="C61" s="77">
        <f>[7]BUDGET!D61</f>
        <v>0</v>
      </c>
      <c r="D61" s="77">
        <f>[7]BUDGET!E61</f>
        <v>0</v>
      </c>
      <c r="E61" s="77">
        <f>[7]BUDGET!F61</f>
        <v>0</v>
      </c>
      <c r="F61" s="77">
        <f>[7]BUDGET!G61</f>
        <v>0</v>
      </c>
    </row>
    <row r="62" spans="1:6" x14ac:dyDescent="0.2">
      <c r="A62" s="78" t="s">
        <v>206</v>
      </c>
      <c r="B62" s="20">
        <f>[7]BUDGET!C62</f>
        <v>0</v>
      </c>
      <c r="C62" s="77">
        <f>[7]BUDGET!D62</f>
        <v>0</v>
      </c>
      <c r="D62" s="77">
        <f>[7]BUDGET!E62</f>
        <v>0</v>
      </c>
      <c r="E62" s="77">
        <f>[7]BUDGET!F62</f>
        <v>0</v>
      </c>
      <c r="F62" s="77">
        <f>[7]BUDGET!G62</f>
        <v>0</v>
      </c>
    </row>
    <row r="63" spans="1:6" x14ac:dyDescent="0.2">
      <c r="A63" s="78" t="s">
        <v>146</v>
      </c>
      <c r="B63" s="20">
        <f>[7]BUDGET!C63</f>
        <v>0</v>
      </c>
      <c r="C63" s="77">
        <f>[7]BUDGET!D63</f>
        <v>0</v>
      </c>
      <c r="D63" s="77">
        <f>[7]BUDGET!E63</f>
        <v>0</v>
      </c>
      <c r="E63" s="77">
        <f>[7]BUDGET!F63</f>
        <v>0</v>
      </c>
      <c r="F63" s="77">
        <f>[7]BUDGET!G63</f>
        <v>0</v>
      </c>
    </row>
    <row r="64" spans="1:6" x14ac:dyDescent="0.2">
      <c r="A64" s="78" t="s">
        <v>207</v>
      </c>
      <c r="B64" s="20">
        <f>[7]BUDGET!C64</f>
        <v>0</v>
      </c>
      <c r="C64" s="77">
        <f>[7]BUDGET!D64</f>
        <v>0</v>
      </c>
      <c r="D64" s="77">
        <f>[7]BUDGET!E64</f>
        <v>0</v>
      </c>
      <c r="E64" s="77">
        <f>[7]BUDGET!F64</f>
        <v>0</v>
      </c>
      <c r="F64" s="77">
        <f>[7]BUDGET!G64</f>
        <v>0</v>
      </c>
    </row>
    <row r="65" spans="1:6" x14ac:dyDescent="0.2">
      <c r="A65" s="78" t="s">
        <v>208</v>
      </c>
      <c r="B65" s="20">
        <f>[7]BUDGET!C65</f>
        <v>0</v>
      </c>
      <c r="C65" s="77">
        <f>[7]BUDGET!D65</f>
        <v>0</v>
      </c>
      <c r="D65" s="77">
        <f>[7]BUDGET!E65</f>
        <v>0</v>
      </c>
      <c r="E65" s="77">
        <f>[7]BUDGET!F65</f>
        <v>0</v>
      </c>
      <c r="F65" s="77">
        <f>[7]BUDGET!G65</f>
        <v>0</v>
      </c>
    </row>
    <row r="66" spans="1:6" x14ac:dyDescent="0.2">
      <c r="A66" s="78" t="s">
        <v>209</v>
      </c>
      <c r="B66" s="20">
        <f>[7]BUDGET!C66</f>
        <v>0</v>
      </c>
      <c r="C66" s="77">
        <f>[7]BUDGET!D66</f>
        <v>0</v>
      </c>
      <c r="D66" s="77">
        <f>[7]BUDGET!E66</f>
        <v>0</v>
      </c>
      <c r="E66" s="77">
        <f>[7]BUDGET!F66</f>
        <v>0</v>
      </c>
      <c r="F66" s="77">
        <f>[7]BUDGET!G66</f>
        <v>0</v>
      </c>
    </row>
    <row r="67" spans="1:6" x14ac:dyDescent="0.2">
      <c r="A67" s="78" t="s">
        <v>210</v>
      </c>
      <c r="B67" s="20">
        <f>[7]BUDGET!C67</f>
        <v>0</v>
      </c>
      <c r="C67" s="77">
        <f>[7]BUDGET!D67</f>
        <v>0</v>
      </c>
      <c r="D67" s="77">
        <f>[7]BUDGET!E67</f>
        <v>0</v>
      </c>
      <c r="E67" s="77">
        <f>[7]BUDGET!F67</f>
        <v>0</v>
      </c>
      <c r="F67" s="77">
        <f>[7]BUDGET!G67</f>
        <v>0</v>
      </c>
    </row>
    <row r="68" spans="1:6" x14ac:dyDescent="0.2">
      <c r="A68" s="78" t="s">
        <v>211</v>
      </c>
      <c r="B68" s="20">
        <f>[7]BUDGET!C68</f>
        <v>0</v>
      </c>
      <c r="C68" s="77">
        <f>[7]BUDGET!D68</f>
        <v>0</v>
      </c>
      <c r="D68" s="77">
        <f>[7]BUDGET!E68</f>
        <v>0</v>
      </c>
      <c r="E68" s="77">
        <f>[7]BUDGET!F68</f>
        <v>0</v>
      </c>
      <c r="F68" s="77">
        <f>[7]BUDGET!G68</f>
        <v>0</v>
      </c>
    </row>
    <row r="69" spans="1:6" x14ac:dyDescent="0.2">
      <c r="A69" s="78" t="s">
        <v>114</v>
      </c>
      <c r="B69" s="20">
        <f>[7]BUDGET!C69</f>
        <v>0</v>
      </c>
      <c r="C69" s="77">
        <f>[7]BUDGET!D69</f>
        <v>0</v>
      </c>
      <c r="D69" s="77">
        <f>[7]BUDGET!E69</f>
        <v>0</v>
      </c>
      <c r="E69" s="77">
        <f>[7]BUDGET!F69</f>
        <v>0</v>
      </c>
      <c r="F69" s="77">
        <f>[7]BUDGET!G69</f>
        <v>0</v>
      </c>
    </row>
    <row r="70" spans="1:6" x14ac:dyDescent="0.2">
      <c r="A70" s="78" t="s">
        <v>173</v>
      </c>
      <c r="B70" s="20">
        <f>[7]BUDGET!C70</f>
        <v>0</v>
      </c>
      <c r="C70" s="77">
        <f>[7]BUDGET!D70</f>
        <v>0</v>
      </c>
      <c r="D70" s="77">
        <f>[7]BUDGET!E70</f>
        <v>0</v>
      </c>
      <c r="E70" s="77">
        <f>[7]BUDGET!F70</f>
        <v>0</v>
      </c>
      <c r="F70" s="77">
        <f>[7]BUDGET!G70</f>
        <v>0</v>
      </c>
    </row>
    <row r="71" spans="1:6" x14ac:dyDescent="0.2">
      <c r="A71" s="78" t="s">
        <v>212</v>
      </c>
      <c r="B71" s="20">
        <f>[7]BUDGET!C71</f>
        <v>0</v>
      </c>
      <c r="C71" s="77">
        <f>[7]BUDGET!D71</f>
        <v>0</v>
      </c>
      <c r="D71" s="77">
        <f>[7]BUDGET!E71</f>
        <v>0</v>
      </c>
      <c r="E71" s="77">
        <f>[7]BUDGET!F71</f>
        <v>0</v>
      </c>
      <c r="F71" s="77">
        <f>[7]BUDGET!G71</f>
        <v>0</v>
      </c>
    </row>
    <row r="72" spans="1:6" x14ac:dyDescent="0.2">
      <c r="A72" s="78"/>
      <c r="B72" s="20">
        <f>[7]BUDGET!C72</f>
        <v>0</v>
      </c>
      <c r="C72" s="20">
        <f>[7]BUDGET!D72</f>
        <v>0</v>
      </c>
      <c r="D72" s="20">
        <f>[7]BUDGET!E72</f>
        <v>0</v>
      </c>
      <c r="E72" s="20">
        <f>[7]BUDGET!F72</f>
        <v>0</v>
      </c>
      <c r="F72" s="20">
        <f>[7]BUDGET!G72</f>
        <v>0</v>
      </c>
    </row>
    <row r="73" spans="1:6" x14ac:dyDescent="0.2">
      <c r="A73" s="78" t="s">
        <v>14</v>
      </c>
      <c r="B73" s="20">
        <f>[7]BUDGET!C73</f>
        <v>24450615.05999418</v>
      </c>
      <c r="C73" s="20">
        <f>[7]BUDGET!D73</f>
        <v>2664028.7959019728</v>
      </c>
      <c r="D73" s="20">
        <f>[7]BUDGET!E73</f>
        <v>2235416.3843142739</v>
      </c>
      <c r="E73" s="20">
        <f>[7]BUDGET!F73</f>
        <v>14423580.283226321</v>
      </c>
      <c r="F73" s="20">
        <f>[7]BUDGET!G73</f>
        <v>5127589.596551612</v>
      </c>
    </row>
    <row r="74" spans="1:6" x14ac:dyDescent="0.2">
      <c r="A74" s="78"/>
      <c r="B74" s="20"/>
      <c r="C74" s="20"/>
      <c r="D74" s="20"/>
      <c r="E74" s="20"/>
      <c r="F74" s="20"/>
    </row>
    <row r="75" spans="1:6" x14ac:dyDescent="0.2">
      <c r="B75" s="20"/>
      <c r="C75" s="20"/>
      <c r="D75" s="20"/>
      <c r="E75" s="20"/>
      <c r="F75" s="20"/>
    </row>
  </sheetData>
  <customSheetViews>
    <customSheetView guid="{CB724201-FBEC-4626-9DD9-AEC98BB80DB0}" fitToPage="1" showRuler="0" topLeftCell="A10">
      <selection activeCell="B12" sqref="B12"/>
      <pageMargins left="0.75" right="0.75" top="1" bottom="1" header="0.5" footer="0.5"/>
      <pageSetup scale="76" orientation="portrait" r:id="rId1"/>
      <headerFooter alignWithMargins="0"/>
    </customSheetView>
    <customSheetView guid="{20CF2976-B2A7-4F04-88DC-0AB25CA8A6C6}" fitToPage="1" showRuler="0" topLeftCell="A10">
      <selection activeCell="B12" sqref="B12"/>
      <pageMargins left="0.75" right="0.75" top="1" bottom="1" header="0.5" footer="0.5"/>
      <pageSetup scale="76" orientation="portrait" r:id="rId2"/>
      <headerFooter alignWithMargins="0"/>
    </customSheetView>
    <customSheetView guid="{497CB486-623F-41B0-B370-EF2A82E78B1D}" fitToPage="1" showRuler="0" topLeftCell="A10">
      <selection activeCell="B12" sqref="B12"/>
      <pageMargins left="0.75" right="0.75" top="1" bottom="1" header="0.5" footer="0.5"/>
      <pageSetup scale="76" orientation="portrait" r:id="rId3"/>
      <headerFooter alignWithMargins="0"/>
    </customSheetView>
    <customSheetView guid="{ED9CD846-0F6B-4BF7-A940-412E425E8FCE}" fitToPage="1" showRuler="0" topLeftCell="A10">
      <selection activeCell="B12" sqref="B12"/>
      <pageMargins left="0.75" right="0.75" top="1" bottom="1" header="0.5" footer="0.5"/>
      <pageSetup scale="76" orientation="portrait" r:id="rId4"/>
      <headerFooter alignWithMargins="0"/>
    </customSheetView>
    <customSheetView guid="{921A7AC6-7D1A-435F-A825-B8B8C1A90F20}" fitToPage="1" showRuler="0" topLeftCell="A10">
      <selection activeCell="B12" sqref="B12"/>
      <pageMargins left="0.75" right="0.75" top="1" bottom="1" header="0.5" footer="0.5"/>
      <pageSetup scale="76" orientation="portrait" r:id="rId5"/>
      <headerFooter alignWithMargins="0"/>
    </customSheetView>
    <customSheetView guid="{1D9F4367-0C2F-46F1-9E55-939D20D76F5B}" fitToPage="1" showRuler="0" topLeftCell="A10">
      <selection activeCell="B12" sqref="B12"/>
      <pageMargins left="0.75" right="0.75" top="1" bottom="1" header="0.5" footer="0.5"/>
      <pageSetup scale="76" orientation="portrait" r:id="rId6"/>
      <headerFooter alignWithMargins="0"/>
    </customSheetView>
    <customSheetView guid="{AADB8EA3-75F0-4468-B5D5-C7110D6EC38B}" fitToPage="1" showRuler="0" topLeftCell="A10">
      <selection activeCell="B12" sqref="B12"/>
      <pageMargins left="0.75" right="0.75" top="1" bottom="1" header="0.5" footer="0.5"/>
      <pageSetup scale="76" orientation="portrait" r:id="rId7"/>
      <headerFooter alignWithMargins="0"/>
    </customSheetView>
    <customSheetView guid="{8970DFA1-A026-4639-BD60-39EC20285CCC}" showRuler="0" topLeftCell="A10">
      <selection activeCell="B12" sqref="B12"/>
    </customSheetView>
  </customSheetViews>
  <phoneticPr fontId="0" type="noConversion"/>
  <pageMargins left="0.75" right="0.75" top="1" bottom="1" header="0.5" footer="0.5"/>
  <pageSetup scale="71" orientation="portrait" r:id="rId8"/>
  <headerFooter alignWithMargins="0"/>
  <legacyDrawing r:id="rId9"/>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3:J71"/>
  <sheetViews>
    <sheetView topLeftCell="A37" workbookViewId="0">
      <selection activeCell="O7" sqref="O7:O71"/>
    </sheetView>
  </sheetViews>
  <sheetFormatPr defaultRowHeight="12.75" x14ac:dyDescent="0.2"/>
  <cols>
    <col min="1" max="1" width="26.7109375" customWidth="1"/>
    <col min="2" max="2" width="14.7109375" customWidth="1"/>
    <col min="3" max="3" width="11.7109375" customWidth="1"/>
    <col min="4" max="4" width="11.140625" customWidth="1"/>
    <col min="5" max="5" width="12.28515625" customWidth="1"/>
  </cols>
  <sheetData>
    <row r="3" spans="1:10" x14ac:dyDescent="0.2">
      <c r="A3" t="s">
        <v>175</v>
      </c>
    </row>
    <row r="6" spans="1:10" x14ac:dyDescent="0.2">
      <c r="B6" s="5"/>
      <c r="J6" s="5"/>
    </row>
    <row r="7" spans="1:10" ht="25.5" x14ac:dyDescent="0.2">
      <c r="C7" s="87" t="s">
        <v>265</v>
      </c>
      <c r="D7" s="104" t="s">
        <v>298</v>
      </c>
      <c r="E7" s="104" t="s">
        <v>299</v>
      </c>
      <c r="F7" s="87" t="s">
        <v>300</v>
      </c>
      <c r="G7" s="87" t="s">
        <v>266</v>
      </c>
      <c r="H7" s="87" t="s">
        <v>267</v>
      </c>
      <c r="I7" s="87" t="s">
        <v>171</v>
      </c>
    </row>
    <row r="8" spans="1:10" x14ac:dyDescent="0.2">
      <c r="A8" t="s">
        <v>82</v>
      </c>
      <c r="B8" t="s">
        <v>14</v>
      </c>
      <c r="C8" t="s">
        <v>149</v>
      </c>
      <c r="D8" t="s">
        <v>149</v>
      </c>
      <c r="E8" t="s">
        <v>149</v>
      </c>
      <c r="F8" t="s">
        <v>149</v>
      </c>
    </row>
    <row r="9" spans="1:10" x14ac:dyDescent="0.2">
      <c r="B9" s="20"/>
      <c r="C9">
        <f>[8]BUDGET!E10</f>
        <v>0</v>
      </c>
      <c r="D9">
        <f>[8]BUDGET!F10</f>
        <v>0</v>
      </c>
      <c r="E9">
        <f>[8]BUDGET!G10</f>
        <v>0</v>
      </c>
      <c r="F9">
        <f>[8]BUDGET!H10</f>
        <v>0</v>
      </c>
      <c r="G9">
        <f>[8]BUDGET!I10</f>
        <v>0</v>
      </c>
    </row>
    <row r="10" spans="1:10" x14ac:dyDescent="0.2">
      <c r="A10" t="str">
        <f>[8]BUDGET!B10</f>
        <v>SALARIES</v>
      </c>
      <c r="B10" s="20">
        <f>[9]BUDGET!C10</f>
        <v>390523.51196372247</v>
      </c>
      <c r="C10">
        <f>[9]BUDGET!D10</f>
        <v>0</v>
      </c>
      <c r="D10">
        <f>[9]BUDGET!E10</f>
        <v>0</v>
      </c>
      <c r="E10">
        <f>[9]BUDGET!F10</f>
        <v>0</v>
      </c>
      <c r="F10">
        <f>[9]BUDGET!G10</f>
        <v>0</v>
      </c>
      <c r="G10">
        <f>[9]BUDGET!H10</f>
        <v>0</v>
      </c>
      <c r="H10" s="20">
        <f>[9]BUDGET!I10</f>
        <v>0</v>
      </c>
      <c r="I10">
        <f>[9]BUDGET!J10</f>
        <v>390523.51196372247</v>
      </c>
    </row>
    <row r="11" spans="1:10" x14ac:dyDescent="0.2">
      <c r="A11" t="str">
        <f>[8]BUDGET!B11</f>
        <v>BENEFIT</v>
      </c>
      <c r="B11" s="20">
        <f>[9]BUDGET!C11</f>
        <v>188427.59452249607</v>
      </c>
      <c r="C11" s="20">
        <f>[9]BUDGET!D11</f>
        <v>0</v>
      </c>
      <c r="D11" s="20">
        <f>[9]BUDGET!E11</f>
        <v>0</v>
      </c>
      <c r="E11" s="20">
        <f>[9]BUDGET!F11</f>
        <v>0</v>
      </c>
      <c r="F11" s="20">
        <f>[9]BUDGET!G11</f>
        <v>0</v>
      </c>
      <c r="G11">
        <f>[9]BUDGET!H11</f>
        <v>0</v>
      </c>
      <c r="H11" s="20">
        <f>[9]BUDGET!I11</f>
        <v>0</v>
      </c>
      <c r="I11">
        <f>[9]BUDGET!J11</f>
        <v>188427.59452249607</v>
      </c>
    </row>
    <row r="12" spans="1:10" x14ac:dyDescent="0.2">
      <c r="A12" s="9" t="str">
        <f>[8]BUDGET!B12</f>
        <v xml:space="preserve">     TOTAL PERSONNEL</v>
      </c>
      <c r="B12" s="20">
        <f>[9]BUDGET!C12</f>
        <v>578951.10648621852</v>
      </c>
      <c r="C12" s="20">
        <f>[9]BUDGET!D12</f>
        <v>0</v>
      </c>
      <c r="D12" s="20">
        <f>[9]BUDGET!E12</f>
        <v>0</v>
      </c>
      <c r="E12" s="20">
        <f>[9]BUDGET!F12</f>
        <v>0</v>
      </c>
      <c r="F12" s="20">
        <f>[9]BUDGET!G12</f>
        <v>0</v>
      </c>
      <c r="G12">
        <f>[9]BUDGET!H12</f>
        <v>0</v>
      </c>
      <c r="H12" s="20">
        <f>[9]BUDGET!I12</f>
        <v>0</v>
      </c>
      <c r="I12">
        <f>[9]BUDGET!J12</f>
        <v>578951.10648621852</v>
      </c>
    </row>
    <row r="13" spans="1:10" x14ac:dyDescent="0.2">
      <c r="A13" t="str">
        <f>[8]BUDGET!B13</f>
        <v>INDIRECT</v>
      </c>
      <c r="B13" s="20">
        <f>[9]BUDGET!C13</f>
        <v>65189.894590348209</v>
      </c>
      <c r="C13">
        <f>[9]BUDGET!D13</f>
        <v>0</v>
      </c>
      <c r="D13">
        <f>[9]BUDGET!E13</f>
        <v>0</v>
      </c>
      <c r="E13">
        <f>[9]BUDGET!F13</f>
        <v>0</v>
      </c>
      <c r="F13">
        <f>[9]BUDGET!G13</f>
        <v>0</v>
      </c>
      <c r="G13">
        <f>[9]BUDGET!H13</f>
        <v>0</v>
      </c>
      <c r="H13" s="20">
        <f>[9]BUDGET!I13</f>
        <v>0</v>
      </c>
      <c r="I13">
        <f>[9]BUDGET!J13</f>
        <v>65189.894590348209</v>
      </c>
    </row>
    <row r="14" spans="1:10" x14ac:dyDescent="0.2">
      <c r="A14" t="str">
        <f>[8]BUDGET!B14</f>
        <v>CONSULTANT&amp; CONTR</v>
      </c>
      <c r="B14" s="20">
        <f>[9]BUDGET!C14</f>
        <v>124500</v>
      </c>
      <c r="C14" s="20">
        <f>[9]BUDGET!D14</f>
        <v>0</v>
      </c>
      <c r="D14" s="20">
        <f>[9]BUDGET!E14</f>
        <v>0</v>
      </c>
      <c r="E14" s="20">
        <f>[9]BUDGET!F14</f>
        <v>0</v>
      </c>
      <c r="F14" s="20">
        <f>[9]BUDGET!G14</f>
        <v>0</v>
      </c>
      <c r="G14">
        <f>[9]BUDGET!H14</f>
        <v>0</v>
      </c>
      <c r="H14" s="20">
        <f>[9]BUDGET!I14</f>
        <v>2500</v>
      </c>
      <c r="I14">
        <f>[9]BUDGET!J14</f>
        <v>122000</v>
      </c>
    </row>
    <row r="15" spans="1:10" x14ac:dyDescent="0.2">
      <c r="A15" t="str">
        <f>[8]BUDGET!B15</f>
        <v>PASS-THRU</v>
      </c>
      <c r="B15" s="20">
        <f>[9]BUDGET!C15</f>
        <v>0</v>
      </c>
      <c r="C15" s="20">
        <f>[9]BUDGET!D15</f>
        <v>0</v>
      </c>
      <c r="D15" s="20">
        <f>[9]BUDGET!E15</f>
        <v>0</v>
      </c>
      <c r="E15" s="20">
        <f>[9]BUDGET!F15</f>
        <v>0</v>
      </c>
      <c r="F15" s="20">
        <f>[9]BUDGET!G15</f>
        <v>0</v>
      </c>
      <c r="G15">
        <f>[9]BUDGET!H15</f>
        <v>0</v>
      </c>
      <c r="H15" s="20">
        <f>[9]BUDGET!I15</f>
        <v>0</v>
      </c>
      <c r="I15">
        <f>[9]BUDGET!J15</f>
        <v>0</v>
      </c>
    </row>
    <row r="16" spans="1:10" x14ac:dyDescent="0.2">
      <c r="A16" t="str">
        <f>[8]BUDGET!B16</f>
        <v>TRAVEL</v>
      </c>
      <c r="B16" s="20">
        <f>[9]BUDGET!C16</f>
        <v>37000</v>
      </c>
      <c r="C16" s="20">
        <f>[9]BUDGET!D16</f>
        <v>3000</v>
      </c>
      <c r="D16" s="20">
        <f>[9]BUDGET!E16</f>
        <v>0</v>
      </c>
      <c r="E16" s="20">
        <f>[9]BUDGET!F16</f>
        <v>0</v>
      </c>
      <c r="F16" s="20">
        <f>[9]BUDGET!G16</f>
        <v>0</v>
      </c>
      <c r="G16">
        <f>[9]BUDGET!H16</f>
        <v>4000</v>
      </c>
      <c r="H16" s="20">
        <f>[9]BUDGET!I16</f>
        <v>9000</v>
      </c>
      <c r="I16">
        <f>[9]BUDGET!J16</f>
        <v>21000</v>
      </c>
    </row>
    <row r="17" spans="1:9" x14ac:dyDescent="0.2">
      <c r="A17" t="str">
        <f>[8]BUDGET!B17</f>
        <v>RENT</v>
      </c>
      <c r="B17" s="20">
        <f>[9]BUDGET!C17</f>
        <v>39278.365536266232</v>
      </c>
      <c r="C17" s="20">
        <f>[9]BUDGET!D17</f>
        <v>0</v>
      </c>
      <c r="D17" s="20">
        <f>[9]BUDGET!E17</f>
        <v>0</v>
      </c>
      <c r="E17" s="20">
        <f>[9]BUDGET!F17</f>
        <v>0</v>
      </c>
      <c r="F17" s="20">
        <f>[9]BUDGET!G17</f>
        <v>0</v>
      </c>
      <c r="G17">
        <f>[9]BUDGET!H17</f>
        <v>0</v>
      </c>
      <c r="H17" s="20">
        <f>[9]BUDGET!I17</f>
        <v>0</v>
      </c>
      <c r="I17">
        <f>[9]BUDGET!J17</f>
        <v>39278.365536266232</v>
      </c>
    </row>
    <row r="18" spans="1:9" x14ac:dyDescent="0.2">
      <c r="A18" t="str">
        <f>[8]BUDGET!B18</f>
        <v>EXPENDABLE EQUIPMENT</v>
      </c>
      <c r="B18" s="20">
        <f>[9]BUDGET!C18</f>
        <v>2000</v>
      </c>
      <c r="C18" s="20">
        <f>[9]BUDGET!D18</f>
        <v>0</v>
      </c>
      <c r="D18" s="20">
        <f>[9]BUDGET!E18</f>
        <v>0</v>
      </c>
      <c r="E18" s="20">
        <f>[9]BUDGET!F18</f>
        <v>0</v>
      </c>
      <c r="F18" s="20">
        <f>[9]BUDGET!G18</f>
        <v>0</v>
      </c>
      <c r="G18">
        <f>[9]BUDGET!H18</f>
        <v>0</v>
      </c>
      <c r="H18" s="20">
        <f>[9]BUDGET!I18</f>
        <v>0</v>
      </c>
      <c r="I18">
        <f>[9]BUDGET!J18</f>
        <v>2000</v>
      </c>
    </row>
    <row r="19" spans="1:9" x14ac:dyDescent="0.2">
      <c r="A19" t="str">
        <f>[8]BUDGET!B19</f>
        <v>CAPITAL EQUIPMENT</v>
      </c>
      <c r="B19" s="20">
        <f>[9]BUDGET!C19</f>
        <v>41000</v>
      </c>
      <c r="C19" s="20">
        <f>[9]BUDGET!D19</f>
        <v>0</v>
      </c>
      <c r="D19" s="20">
        <f>[9]BUDGET!E19</f>
        <v>0</v>
      </c>
      <c r="E19" s="20">
        <f>[9]BUDGET!F19</f>
        <v>0</v>
      </c>
      <c r="F19" s="20">
        <f>[9]BUDGET!G19</f>
        <v>0</v>
      </c>
      <c r="G19">
        <f>[9]BUDGET!H19</f>
        <v>0</v>
      </c>
      <c r="H19" s="20">
        <f>[9]BUDGET!I19</f>
        <v>41000</v>
      </c>
      <c r="I19">
        <f>[9]BUDGET!J19</f>
        <v>0</v>
      </c>
    </row>
    <row r="20" spans="1:9" x14ac:dyDescent="0.2">
      <c r="A20" t="str">
        <f>[8]BUDGET!B20</f>
        <v>OTHERS</v>
      </c>
      <c r="B20" s="20">
        <f>[9]BUDGET!C20</f>
        <v>141550</v>
      </c>
      <c r="C20" s="20">
        <f>[9]BUDGET!D20</f>
        <v>16450</v>
      </c>
      <c r="D20" s="20">
        <f>[9]BUDGET!E20</f>
        <v>12500</v>
      </c>
      <c r="E20" s="20">
        <f>[9]BUDGET!F20</f>
        <v>1200</v>
      </c>
      <c r="F20" s="20">
        <f>[9]BUDGET!G20</f>
        <v>6400</v>
      </c>
      <c r="G20">
        <f>[9]BUDGET!H20</f>
        <v>16500</v>
      </c>
      <c r="H20" s="20">
        <f>[9]BUDGET!I20</f>
        <v>58300</v>
      </c>
      <c r="I20">
        <f>[9]BUDGET!J20</f>
        <v>30200</v>
      </c>
    </row>
    <row r="21" spans="1:9" x14ac:dyDescent="0.2">
      <c r="A21">
        <f>[8]BUDGET!B21</f>
        <v>0</v>
      </c>
      <c r="B21">
        <f>[9]BUDGET!C21</f>
        <v>0</v>
      </c>
      <c r="C21" s="20">
        <f>[9]BUDGET!D21</f>
        <v>0</v>
      </c>
      <c r="D21" s="20">
        <f>[9]BUDGET!E21</f>
        <v>0</v>
      </c>
      <c r="E21" s="20">
        <f>[9]BUDGET!F21</f>
        <v>0</v>
      </c>
      <c r="F21" s="20">
        <f>[9]BUDGET!G21</f>
        <v>0</v>
      </c>
      <c r="G21">
        <f>[9]BUDGET!H21</f>
        <v>0</v>
      </c>
      <c r="H21" s="20">
        <f>[9]BUDGET!I21</f>
        <v>0</v>
      </c>
      <c r="I21">
        <f>[9]BUDGET!J21</f>
        <v>0</v>
      </c>
    </row>
    <row r="22" spans="1:9" x14ac:dyDescent="0.2">
      <c r="A22" t="str">
        <f>[8]BUDGET!B22</f>
        <v>SUB-TOTAL</v>
      </c>
      <c r="B22" s="20">
        <f>[9]BUDGET!C22</f>
        <v>1029469.366612833</v>
      </c>
      <c r="C22">
        <f>[9]BUDGET!D22</f>
        <v>19450</v>
      </c>
      <c r="D22">
        <f>[9]BUDGET!E22</f>
        <v>12500</v>
      </c>
      <c r="E22">
        <f>[9]BUDGET!F22</f>
        <v>1200</v>
      </c>
      <c r="F22">
        <f>[9]BUDGET!G22</f>
        <v>6400</v>
      </c>
      <c r="G22">
        <f>[9]BUDGET!H22</f>
        <v>20500</v>
      </c>
      <c r="H22" s="20">
        <f>[9]BUDGET!I22</f>
        <v>110800</v>
      </c>
      <c r="I22">
        <f>[9]BUDGET!J22</f>
        <v>858619.36661283299</v>
      </c>
    </row>
    <row r="23" spans="1:9" x14ac:dyDescent="0.2">
      <c r="A23" t="str">
        <f>[8]BUDGET!B23</f>
        <v>GIS SUPPORT &amp; PROC</v>
      </c>
      <c r="B23" s="20">
        <f>[9]BUDGET!C23</f>
        <v>5990.5431802401326</v>
      </c>
      <c r="C23" s="20">
        <f>[9]BUDGET!D23</f>
        <v>0</v>
      </c>
      <c r="D23" s="20">
        <f>[9]BUDGET!E23</f>
        <v>0</v>
      </c>
      <c r="E23" s="20">
        <f>[9]BUDGET!F23</f>
        <v>0</v>
      </c>
      <c r="F23" s="20">
        <f>[9]BUDGET!G23</f>
        <v>0</v>
      </c>
      <c r="G23">
        <f>[9]BUDGET!H23</f>
        <v>0</v>
      </c>
      <c r="H23" s="20">
        <f>[9]BUDGET!I23</f>
        <v>0</v>
      </c>
      <c r="I23">
        <f>[9]BUDGET!J23</f>
        <v>5990.5431802401326</v>
      </c>
    </row>
    <row r="24" spans="1:9" x14ac:dyDescent="0.2">
      <c r="A24" t="str">
        <f>[8]BUDGET!B24</f>
        <v>NETWORK ADM</v>
      </c>
      <c r="B24" s="20">
        <f>[9]BUDGET!C24</f>
        <v>34424.649953987311</v>
      </c>
      <c r="C24" s="20">
        <f>[9]BUDGET!D24</f>
        <v>0</v>
      </c>
      <c r="D24" s="20">
        <f>[9]BUDGET!E24</f>
        <v>0</v>
      </c>
      <c r="E24" s="20">
        <f>[9]BUDGET!F24</f>
        <v>0</v>
      </c>
      <c r="F24" s="20">
        <f>[9]BUDGET!G24</f>
        <v>0</v>
      </c>
      <c r="G24">
        <f>[9]BUDGET!H24</f>
        <v>0</v>
      </c>
      <c r="H24" s="20">
        <f>[9]BUDGET!I24</f>
        <v>0</v>
      </c>
      <c r="I24">
        <f>[9]BUDGET!J24</f>
        <v>34424.649953987311</v>
      </c>
    </row>
    <row r="25" spans="1:9" x14ac:dyDescent="0.2">
      <c r="A25" t="str">
        <f>[8]BUDGET!B25</f>
        <v>PERSONNEL</v>
      </c>
      <c r="B25" s="20">
        <f>[9]BUDGET!C25</f>
        <v>14698.032782831406</v>
      </c>
      <c r="C25" s="20">
        <f>[9]BUDGET!D25</f>
        <v>0</v>
      </c>
      <c r="D25" s="20">
        <f>[9]BUDGET!E25</f>
        <v>0</v>
      </c>
      <c r="E25" s="20">
        <f>[9]BUDGET!F25</f>
        <v>0</v>
      </c>
      <c r="F25" s="20">
        <f>[9]BUDGET!G25</f>
        <v>0</v>
      </c>
      <c r="G25">
        <f>[9]BUDGET!H25</f>
        <v>0</v>
      </c>
      <c r="H25" s="20">
        <f>[9]BUDGET!I25</f>
        <v>0</v>
      </c>
      <c r="I25">
        <f>[9]BUDGET!J25</f>
        <v>14698.032782831406</v>
      </c>
    </row>
    <row r="26" spans="1:9" x14ac:dyDescent="0.2">
      <c r="A26" t="str">
        <f>[8]BUDGET!B26</f>
        <v>PURCHASING</v>
      </c>
      <c r="B26" s="20">
        <f>[9]BUDGET!C26</f>
        <v>6023.6756756257255</v>
      </c>
      <c r="C26" s="20">
        <f>[9]BUDGET!D26</f>
        <v>0</v>
      </c>
      <c r="D26" s="20">
        <f>[9]BUDGET!E26</f>
        <v>0</v>
      </c>
      <c r="E26" s="20">
        <f>[9]BUDGET!F26</f>
        <v>0</v>
      </c>
      <c r="F26" s="20">
        <f>[9]BUDGET!G26</f>
        <v>0</v>
      </c>
      <c r="G26">
        <f>[9]BUDGET!H26</f>
        <v>0</v>
      </c>
      <c r="H26" s="20">
        <f>[9]BUDGET!I26</f>
        <v>0</v>
      </c>
      <c r="I26">
        <f>[9]BUDGET!J26</f>
        <v>6023.6756756257255</v>
      </c>
    </row>
    <row r="27" spans="1:9" x14ac:dyDescent="0.2">
      <c r="A27" t="str">
        <f>[8]BUDGET!B27</f>
        <v>PRINTSHOP</v>
      </c>
      <c r="B27" s="20">
        <f>[9]BUDGET!C27</f>
        <v>8454.9048207615851</v>
      </c>
      <c r="C27" s="20">
        <f>[9]BUDGET!D27</f>
        <v>0</v>
      </c>
      <c r="D27" s="20">
        <f>[9]BUDGET!E27</f>
        <v>0</v>
      </c>
      <c r="E27" s="20">
        <f>[9]BUDGET!F27</f>
        <v>0</v>
      </c>
      <c r="F27" s="20">
        <f>[9]BUDGET!G27</f>
        <v>0</v>
      </c>
      <c r="G27">
        <f>[9]BUDGET!H27</f>
        <v>0</v>
      </c>
      <c r="H27" s="20">
        <f>[9]BUDGET!I27</f>
        <v>0</v>
      </c>
      <c r="I27">
        <f>[9]BUDGET!J27</f>
        <v>8454.9048207615851</v>
      </c>
    </row>
    <row r="28" spans="1:9" x14ac:dyDescent="0.2">
      <c r="A28" t="s">
        <v>261</v>
      </c>
      <c r="B28" s="102">
        <f>[9]BUDGET!C28</f>
        <v>5233.1357590214711</v>
      </c>
      <c r="C28" s="20">
        <f>[9]BUDGET!D28</f>
        <v>0</v>
      </c>
      <c r="D28" s="20">
        <f>[9]BUDGET!E28</f>
        <v>0</v>
      </c>
      <c r="E28" s="20">
        <f>[9]BUDGET!F28</f>
        <v>0</v>
      </c>
      <c r="F28" s="20">
        <f>[9]BUDGET!G28</f>
        <v>0</v>
      </c>
      <c r="G28">
        <f>[9]BUDGET!H28</f>
        <v>0</v>
      </c>
      <c r="H28" s="20">
        <f>[9]BUDGET!I28</f>
        <v>0</v>
      </c>
      <c r="I28">
        <f>[9]BUDGET!J28</f>
        <v>5233.1357590214711</v>
      </c>
    </row>
    <row r="29" spans="1:9" x14ac:dyDescent="0.2">
      <c r="B29" s="20">
        <f>[9]BUDGET!C29</f>
        <v>0</v>
      </c>
      <c r="C29">
        <f>[9]BUDGET!D29</f>
        <v>0</v>
      </c>
      <c r="D29">
        <f>[9]BUDGET!E29</f>
        <v>0</v>
      </c>
      <c r="E29">
        <f>[9]BUDGET!F29</f>
        <v>0</v>
      </c>
      <c r="F29">
        <f>[9]BUDGET!G29</f>
        <v>0</v>
      </c>
      <c r="G29">
        <f>[9]BUDGET!H29</f>
        <v>0</v>
      </c>
      <c r="H29" s="20">
        <f>[9]BUDGET!I29</f>
        <v>0</v>
      </c>
      <c r="I29">
        <f>[9]BUDGET!J29</f>
        <v>0</v>
      </c>
    </row>
    <row r="30" spans="1:9" x14ac:dyDescent="0.2">
      <c r="A30" t="str">
        <f>[8]BUDGET!B29</f>
        <v>GRAND TOTAL</v>
      </c>
      <c r="B30" s="20">
        <f>[9]BUDGET!C30</f>
        <v>1104294.3087853005</v>
      </c>
      <c r="C30" s="20">
        <f>[9]BUDGET!D30</f>
        <v>19450</v>
      </c>
      <c r="D30" s="20">
        <f>[9]BUDGET!E30</f>
        <v>12500</v>
      </c>
      <c r="E30" s="20">
        <f>[9]BUDGET!F30</f>
        <v>1200</v>
      </c>
      <c r="F30" s="20">
        <f>[9]BUDGET!G30</f>
        <v>6400</v>
      </c>
      <c r="G30">
        <f>[9]BUDGET!H30</f>
        <v>20500</v>
      </c>
      <c r="H30" s="20">
        <f>[9]BUDGET!I30</f>
        <v>110800</v>
      </c>
      <c r="I30">
        <f>[9]BUDGET!J30</f>
        <v>933444.30878530059</v>
      </c>
    </row>
    <row r="31" spans="1:9" x14ac:dyDescent="0.2">
      <c r="B31" s="20">
        <f>[9]BUDGET!C31</f>
        <v>0</v>
      </c>
      <c r="C31" s="20">
        <f>[9]BUDGET!D31</f>
        <v>0</v>
      </c>
      <c r="D31" s="20">
        <f>[9]BUDGET!E31</f>
        <v>0</v>
      </c>
      <c r="E31" s="20">
        <f>[9]BUDGET!F31</f>
        <v>0</v>
      </c>
      <c r="F31" s="20">
        <f>[9]BUDGET!G31</f>
        <v>0</v>
      </c>
      <c r="G31">
        <f>[9]BUDGET!H31</f>
        <v>0</v>
      </c>
      <c r="H31" s="20">
        <f>[9]BUDGET!I31</f>
        <v>0</v>
      </c>
      <c r="I31">
        <f>[9]BUDGET!J31</f>
        <v>0</v>
      </c>
    </row>
    <row r="32" spans="1:9" x14ac:dyDescent="0.2">
      <c r="A32" s="78" t="str">
        <f>[8]BUDGET!B31</f>
        <v>REVENUES:</v>
      </c>
      <c r="B32" s="20">
        <f>[9]BUDGET!C32</f>
        <v>0</v>
      </c>
      <c r="C32" s="20">
        <f>[9]BUDGET!D32</f>
        <v>0</v>
      </c>
      <c r="D32" s="20">
        <f>[9]BUDGET!E32</f>
        <v>0</v>
      </c>
      <c r="E32" s="20">
        <f>[9]BUDGET!F32</f>
        <v>0</v>
      </c>
      <c r="F32" s="20">
        <f>[9]BUDGET!G32</f>
        <v>0</v>
      </c>
      <c r="G32">
        <f>[9]BUDGET!H32</f>
        <v>0</v>
      </c>
      <c r="H32" s="20">
        <f>[9]BUDGET!I32</f>
        <v>0</v>
      </c>
      <c r="I32">
        <f>[9]BUDGET!J32</f>
        <v>0</v>
      </c>
    </row>
    <row r="33" spans="1:9" x14ac:dyDescent="0.2">
      <c r="A33" s="78" t="str">
        <f>[8]BUDGET!B32</f>
        <v>FEDERAL</v>
      </c>
      <c r="B33" s="20">
        <f>[9]BUDGET!C33</f>
        <v>0</v>
      </c>
      <c r="C33" s="20">
        <f>[9]BUDGET!D33</f>
        <v>0</v>
      </c>
      <c r="D33" s="20">
        <f>[9]BUDGET!E33</f>
        <v>0</v>
      </c>
      <c r="E33" s="20">
        <f>[9]BUDGET!F33</f>
        <v>0</v>
      </c>
      <c r="F33" s="20">
        <f>[9]BUDGET!G33</f>
        <v>0</v>
      </c>
      <c r="G33">
        <f>[9]BUDGET!H33</f>
        <v>0</v>
      </c>
      <c r="H33" s="20">
        <f>[9]BUDGET!I33</f>
        <v>0</v>
      </c>
      <c r="I33">
        <f>[9]BUDGET!J33</f>
        <v>0</v>
      </c>
    </row>
    <row r="34" spans="1:9" x14ac:dyDescent="0.2">
      <c r="A34" s="78" t="str">
        <f>[8]BUDGET!B33</f>
        <v>HHS</v>
      </c>
      <c r="B34" s="20">
        <f>[9]BUDGET!C34</f>
        <v>0</v>
      </c>
      <c r="C34" s="20">
        <f>[9]BUDGET!D34</f>
        <v>0</v>
      </c>
      <c r="D34" s="20">
        <f>[9]BUDGET!E34</f>
        <v>0</v>
      </c>
      <c r="E34" s="20">
        <f>[9]BUDGET!F34</f>
        <v>0</v>
      </c>
      <c r="F34" s="20">
        <f>[9]BUDGET!G34</f>
        <v>0</v>
      </c>
      <c r="G34">
        <f>[9]BUDGET!H34</f>
        <v>0</v>
      </c>
      <c r="H34" s="20">
        <f>[9]BUDGET!I34</f>
        <v>0</v>
      </c>
      <c r="I34">
        <f>[9]BUDGET!J34</f>
        <v>0</v>
      </c>
    </row>
    <row r="35" spans="1:9" x14ac:dyDescent="0.2">
      <c r="A35" s="66" t="str">
        <f>[8]BUDGET!B34</f>
        <v>DOT</v>
      </c>
      <c r="B35" s="20">
        <f>[9]BUDGET!C35</f>
        <v>0</v>
      </c>
      <c r="C35" s="20">
        <f>[9]BUDGET!D35</f>
        <v>0</v>
      </c>
      <c r="D35" s="20">
        <f>[9]BUDGET!E35</f>
        <v>0</v>
      </c>
      <c r="E35" s="20">
        <f>[9]BUDGET!F35</f>
        <v>0</v>
      </c>
      <c r="F35" s="20">
        <f>[9]BUDGET!G35</f>
        <v>0</v>
      </c>
      <c r="G35">
        <f>[9]BUDGET!H35</f>
        <v>0</v>
      </c>
      <c r="H35" s="20">
        <f>[9]BUDGET!I35</f>
        <v>0</v>
      </c>
      <c r="I35">
        <f>[9]BUDGET!J35</f>
        <v>0</v>
      </c>
    </row>
    <row r="36" spans="1:9" x14ac:dyDescent="0.2">
      <c r="A36" s="66" t="str">
        <f>[8]BUDGET!B35</f>
        <v>HUD</v>
      </c>
      <c r="B36" s="20">
        <f>[9]BUDGET!C36</f>
        <v>0</v>
      </c>
      <c r="C36" s="20">
        <f>[9]BUDGET!D36</f>
        <v>0</v>
      </c>
      <c r="D36" s="20">
        <f>[9]BUDGET!E36</f>
        <v>0</v>
      </c>
      <c r="E36" s="20">
        <f>[9]BUDGET!F36</f>
        <v>0</v>
      </c>
      <c r="F36" s="20">
        <f>[9]BUDGET!G36</f>
        <v>0</v>
      </c>
      <c r="G36">
        <f>[9]BUDGET!H36</f>
        <v>0</v>
      </c>
      <c r="H36" s="20">
        <f>[9]BUDGET!I36</f>
        <v>0</v>
      </c>
      <c r="I36">
        <f>[9]BUDGET!J36</f>
        <v>0</v>
      </c>
    </row>
    <row r="37" spans="1:9" x14ac:dyDescent="0.2">
      <c r="A37" s="66" t="str">
        <f>[8]BUDGET!B36</f>
        <v xml:space="preserve">NARC </v>
      </c>
      <c r="B37" s="20">
        <f>[9]BUDGET!C37</f>
        <v>0</v>
      </c>
      <c r="C37" s="20">
        <f>[9]BUDGET!D37</f>
        <v>0</v>
      </c>
      <c r="D37" s="20">
        <f>[9]BUDGET!E37</f>
        <v>0</v>
      </c>
      <c r="E37" s="20">
        <f>[9]BUDGET!F37</f>
        <v>0</v>
      </c>
      <c r="F37" s="20">
        <f>[9]BUDGET!G37</f>
        <v>0</v>
      </c>
      <c r="G37">
        <f>[9]BUDGET!H37</f>
        <v>0</v>
      </c>
      <c r="H37" s="20">
        <f>[9]BUDGET!I37</f>
        <v>0</v>
      </c>
      <c r="I37">
        <f>[9]BUDGET!J37</f>
        <v>0</v>
      </c>
    </row>
    <row r="38" spans="1:9" x14ac:dyDescent="0.2">
      <c r="A38" s="78" t="str">
        <f>[8]BUDGET!B37</f>
        <v>STATE:</v>
      </c>
      <c r="B38" s="20">
        <f>[9]BUDGET!C38</f>
        <v>0</v>
      </c>
      <c r="C38" s="20">
        <f>[9]BUDGET!D38</f>
        <v>0</v>
      </c>
      <c r="D38" s="20">
        <f>[9]BUDGET!E38</f>
        <v>0</v>
      </c>
      <c r="E38" s="20">
        <f>[9]BUDGET!F38</f>
        <v>0</v>
      </c>
      <c r="F38" s="20">
        <f>[9]BUDGET!G38</f>
        <v>0</v>
      </c>
      <c r="G38">
        <f>[9]BUDGET!H38</f>
        <v>0</v>
      </c>
      <c r="H38" s="20">
        <f>[9]BUDGET!I38</f>
        <v>0</v>
      </c>
      <c r="I38">
        <f>[9]BUDGET!J38</f>
        <v>0</v>
      </c>
    </row>
    <row r="39" spans="1:9" x14ac:dyDescent="0.2">
      <c r="A39" s="78" t="str">
        <f>[8]BUDGET!B38</f>
        <v>TDOA</v>
      </c>
      <c r="B39" s="20">
        <f>[9]BUDGET!C39</f>
        <v>0</v>
      </c>
      <c r="C39" s="20">
        <f>[9]BUDGET!D39</f>
        <v>0</v>
      </c>
      <c r="D39" s="20">
        <f>[9]BUDGET!E39</f>
        <v>0</v>
      </c>
      <c r="E39" s="20">
        <f>[9]BUDGET!F39</f>
        <v>0</v>
      </c>
      <c r="F39" s="20">
        <f>[9]BUDGET!G39</f>
        <v>0</v>
      </c>
      <c r="G39">
        <f>[9]BUDGET!H39</f>
        <v>0</v>
      </c>
      <c r="H39" s="20">
        <f>[9]BUDGET!I39</f>
        <v>0</v>
      </c>
      <c r="I39">
        <f>[9]BUDGET!J39</f>
        <v>0</v>
      </c>
    </row>
    <row r="40" spans="1:9" x14ac:dyDescent="0.2">
      <c r="A40" s="78" t="str">
        <f>[8]BUDGET!B39</f>
        <v>TWC</v>
      </c>
      <c r="B40" s="20">
        <f>[9]BUDGET!C40</f>
        <v>0</v>
      </c>
      <c r="C40" s="20">
        <f>[9]BUDGET!D40</f>
        <v>0</v>
      </c>
      <c r="D40" s="20">
        <f>[9]BUDGET!E40</f>
        <v>0</v>
      </c>
      <c r="E40" s="20">
        <f>[9]BUDGET!F40</f>
        <v>0</v>
      </c>
      <c r="F40" s="20">
        <f>[9]BUDGET!G40</f>
        <v>0</v>
      </c>
      <c r="G40">
        <f>[9]BUDGET!H40</f>
        <v>0</v>
      </c>
      <c r="H40" s="20">
        <f>[9]BUDGET!I40</f>
        <v>0</v>
      </c>
      <c r="I40">
        <f>[9]BUDGET!J40</f>
        <v>0</v>
      </c>
    </row>
    <row r="41" spans="1:9" x14ac:dyDescent="0.2">
      <c r="A41" s="78" t="str">
        <f>[8]BUDGET!B40</f>
        <v>TXDOT</v>
      </c>
      <c r="B41" s="20">
        <f>[9]BUDGET!C41</f>
        <v>0</v>
      </c>
      <c r="C41" s="20">
        <f>[9]BUDGET!D41</f>
        <v>0</v>
      </c>
      <c r="D41" s="20">
        <f>[9]BUDGET!E41</f>
        <v>0</v>
      </c>
      <c r="E41" s="20">
        <f>[9]BUDGET!F41</f>
        <v>0</v>
      </c>
      <c r="F41" s="20">
        <f>[9]BUDGET!G41</f>
        <v>0</v>
      </c>
      <c r="G41">
        <f>[9]BUDGET!H41</f>
        <v>0</v>
      </c>
      <c r="H41" s="20">
        <f>[9]BUDGET!I41</f>
        <v>0</v>
      </c>
      <c r="I41">
        <f>[9]BUDGET!J41</f>
        <v>0</v>
      </c>
    </row>
    <row r="42" spans="1:9" x14ac:dyDescent="0.2">
      <c r="A42" s="78" t="str">
        <f>[8]BUDGET!B41</f>
        <v>TCEQ</v>
      </c>
      <c r="B42" s="20">
        <f>[9]BUDGET!C42</f>
        <v>0</v>
      </c>
      <c r="C42" s="20">
        <f>[9]BUDGET!D42</f>
        <v>0</v>
      </c>
      <c r="D42" s="20">
        <f>[9]BUDGET!E42</f>
        <v>0</v>
      </c>
      <c r="E42" s="20">
        <f>[9]BUDGET!F42</f>
        <v>0</v>
      </c>
      <c r="F42" s="20">
        <f>[9]BUDGET!G42</f>
        <v>0</v>
      </c>
      <c r="G42">
        <f>[9]BUDGET!H42</f>
        <v>0</v>
      </c>
      <c r="H42" s="20">
        <f>[9]BUDGET!I42</f>
        <v>0</v>
      </c>
      <c r="I42">
        <f>[9]BUDGET!J42</f>
        <v>0</v>
      </c>
    </row>
    <row r="43" spans="1:9" x14ac:dyDescent="0.2">
      <c r="A43" s="78" t="str">
        <f>[8]BUDGET!B42</f>
        <v>TCJD</v>
      </c>
      <c r="B43" s="20">
        <f>[9]BUDGET!C43</f>
        <v>0</v>
      </c>
      <c r="C43" s="20">
        <f>[9]BUDGET!D43</f>
        <v>0</v>
      </c>
      <c r="D43" s="20">
        <f>[9]BUDGET!E43</f>
        <v>0</v>
      </c>
      <c r="E43" s="20">
        <f>[9]BUDGET!F43</f>
        <v>0</v>
      </c>
      <c r="F43" s="20">
        <f>[9]BUDGET!G43</f>
        <v>0</v>
      </c>
      <c r="G43">
        <f>[9]BUDGET!H43</f>
        <v>0</v>
      </c>
      <c r="H43" s="20">
        <f>[9]BUDGET!I43</f>
        <v>0</v>
      </c>
      <c r="I43">
        <f>[9]BUDGET!J43</f>
        <v>0</v>
      </c>
    </row>
    <row r="44" spans="1:9" x14ac:dyDescent="0.2">
      <c r="A44" s="66" t="str">
        <f>[8]BUDGET!B43</f>
        <v>GLO</v>
      </c>
      <c r="B44" s="20">
        <f>[9]BUDGET!C44</f>
        <v>0</v>
      </c>
      <c r="C44" s="20">
        <f>[9]BUDGET!D44</f>
        <v>0</v>
      </c>
      <c r="D44" s="20">
        <f>[9]BUDGET!E44</f>
        <v>0</v>
      </c>
      <c r="E44" s="20">
        <f>[9]BUDGET!F44</f>
        <v>0</v>
      </c>
      <c r="F44" s="20">
        <f>[9]BUDGET!G44</f>
        <v>0</v>
      </c>
      <c r="G44">
        <f>[9]BUDGET!H44</f>
        <v>0</v>
      </c>
      <c r="H44" s="20">
        <f>[9]BUDGET!I44</f>
        <v>0</v>
      </c>
      <c r="I44">
        <f>[9]BUDGET!J44</f>
        <v>0</v>
      </c>
    </row>
    <row r="45" spans="1:9" x14ac:dyDescent="0.2">
      <c r="A45" s="78" t="str">
        <f>[8]BUDGET!B44</f>
        <v>TFS</v>
      </c>
      <c r="B45" s="20">
        <f>[9]BUDGET!C45</f>
        <v>0</v>
      </c>
      <c r="C45" s="20">
        <f>[9]BUDGET!D45</f>
        <v>0</v>
      </c>
      <c r="D45" s="20">
        <f>[9]BUDGET!E45</f>
        <v>0</v>
      </c>
      <c r="E45" s="20">
        <f>[9]BUDGET!F45</f>
        <v>0</v>
      </c>
      <c r="F45" s="20">
        <f>[9]BUDGET!G45</f>
        <v>0</v>
      </c>
      <c r="G45">
        <f>[9]BUDGET!H45</f>
        <v>0</v>
      </c>
      <c r="H45" s="20">
        <f>[9]BUDGET!I45</f>
        <v>0</v>
      </c>
      <c r="I45">
        <f>[9]BUDGET!J45</f>
        <v>0</v>
      </c>
    </row>
    <row r="46" spans="1:9" x14ac:dyDescent="0.2">
      <c r="A46" s="78" t="str">
        <f>[8]BUDGET!B45</f>
        <v>TXAM</v>
      </c>
      <c r="B46" s="20">
        <f>[9]BUDGET!C46</f>
        <v>0</v>
      </c>
      <c r="C46" s="20">
        <f>[9]BUDGET!D46</f>
        <v>0</v>
      </c>
      <c r="D46" s="20">
        <f>[9]BUDGET!E46</f>
        <v>0</v>
      </c>
      <c r="E46" s="20">
        <f>[9]BUDGET!F46</f>
        <v>0</v>
      </c>
      <c r="F46" s="20">
        <f>[9]BUDGET!G46</f>
        <v>0</v>
      </c>
      <c r="G46">
        <f>[9]BUDGET!H46</f>
        <v>0</v>
      </c>
      <c r="H46" s="20">
        <f>[9]BUDGET!I46</f>
        <v>0</v>
      </c>
      <c r="I46">
        <f>[9]BUDGET!J46</f>
        <v>0</v>
      </c>
    </row>
    <row r="47" spans="1:9" x14ac:dyDescent="0.2">
      <c r="A47" s="66" t="str">
        <f>[8]BUDGET!B46</f>
        <v>TDA</v>
      </c>
      <c r="B47" s="20">
        <f>[9]BUDGET!C47</f>
        <v>0</v>
      </c>
      <c r="C47" s="20">
        <f>[9]BUDGET!D47</f>
        <v>0</v>
      </c>
      <c r="D47" s="20">
        <f>[9]BUDGET!E47</f>
        <v>0</v>
      </c>
      <c r="E47" s="20">
        <f>[9]BUDGET!F47</f>
        <v>0</v>
      </c>
      <c r="F47" s="20">
        <f>[9]BUDGET!G47</f>
        <v>0</v>
      </c>
      <c r="G47">
        <f>[9]BUDGET!H47</f>
        <v>0</v>
      </c>
      <c r="H47" s="20">
        <f>[9]BUDGET!I47</f>
        <v>0</v>
      </c>
      <c r="I47">
        <f>[9]BUDGET!J47</f>
        <v>0</v>
      </c>
    </row>
    <row r="48" spans="1:9" x14ac:dyDescent="0.2">
      <c r="A48" s="67" t="str">
        <f>[8]BUDGET!B47</f>
        <v>TSSWCB</v>
      </c>
      <c r="B48" s="20">
        <f>[9]BUDGET!C48</f>
        <v>0</v>
      </c>
      <c r="C48" s="20">
        <f>[9]BUDGET!D48</f>
        <v>0</v>
      </c>
      <c r="D48" s="20">
        <f>[9]BUDGET!E48</f>
        <v>0</v>
      </c>
      <c r="E48" s="20">
        <f>[9]BUDGET!F48</f>
        <v>0</v>
      </c>
      <c r="F48" s="20">
        <f>[9]BUDGET!G48</f>
        <v>0</v>
      </c>
      <c r="G48">
        <f>[9]BUDGET!H48</f>
        <v>0</v>
      </c>
      <c r="H48" s="20">
        <f>[9]BUDGET!I48</f>
        <v>0</v>
      </c>
      <c r="I48">
        <f>[9]BUDGET!J48</f>
        <v>0</v>
      </c>
    </row>
    <row r="49" spans="1:9" x14ac:dyDescent="0.2">
      <c r="A49" s="78" t="str">
        <f>[8]BUDGET!B48</f>
        <v>CSEC SERVICE FEE</v>
      </c>
      <c r="B49" s="20">
        <f>[9]BUDGET!C49</f>
        <v>0</v>
      </c>
      <c r="C49" s="20">
        <f>[9]BUDGET!D49</f>
        <v>0</v>
      </c>
      <c r="D49" s="20">
        <f>[9]BUDGET!E49</f>
        <v>0</v>
      </c>
      <c r="E49" s="20">
        <f>[9]BUDGET!F49</f>
        <v>0</v>
      </c>
      <c r="F49" s="20">
        <f>[9]BUDGET!G49</f>
        <v>0</v>
      </c>
      <c r="G49">
        <f>[9]BUDGET!H49</f>
        <v>0</v>
      </c>
      <c r="H49" s="20">
        <f>[9]BUDGET!I49</f>
        <v>0</v>
      </c>
      <c r="I49">
        <f>[9]BUDGET!J49</f>
        <v>0</v>
      </c>
    </row>
    <row r="50" spans="1:9" x14ac:dyDescent="0.2">
      <c r="A50" s="78" t="str">
        <f>[8]BUDGET!B49</f>
        <v>DEM</v>
      </c>
      <c r="B50" s="20">
        <f>[9]BUDGET!C50</f>
        <v>0</v>
      </c>
      <c r="C50" s="20">
        <f>[9]BUDGET!D50</f>
        <v>0</v>
      </c>
      <c r="D50" s="20">
        <f>[9]BUDGET!E50</f>
        <v>0</v>
      </c>
      <c r="E50" s="20">
        <f>[9]BUDGET!F50</f>
        <v>0</v>
      </c>
      <c r="F50" s="20">
        <f>[9]BUDGET!G50</f>
        <v>0</v>
      </c>
      <c r="G50">
        <f>[9]BUDGET!H50</f>
        <v>0</v>
      </c>
      <c r="H50" s="20">
        <f>[9]BUDGET!I50</f>
        <v>0</v>
      </c>
      <c r="I50">
        <f>[9]BUDGET!J50</f>
        <v>0</v>
      </c>
    </row>
    <row r="51" spans="1:9" x14ac:dyDescent="0.2">
      <c r="A51" s="78" t="str">
        <f>[8]BUDGET!B50</f>
        <v>STATE PLNG</v>
      </c>
      <c r="B51" s="20">
        <f>[9]BUDGET!C51</f>
        <v>0</v>
      </c>
      <c r="C51" s="20">
        <f>[9]BUDGET!D51</f>
        <v>0</v>
      </c>
      <c r="D51" s="20">
        <f>[9]BUDGET!E51</f>
        <v>0</v>
      </c>
      <c r="E51" s="20">
        <f>[9]BUDGET!F51</f>
        <v>0</v>
      </c>
      <c r="F51" s="20">
        <f>[9]BUDGET!G51</f>
        <v>0</v>
      </c>
      <c r="G51">
        <f>[9]BUDGET!H51</f>
        <v>0</v>
      </c>
      <c r="H51" s="20">
        <f>[9]BUDGET!I51</f>
        <v>0</v>
      </c>
      <c r="I51">
        <f>[9]BUDGET!J51</f>
        <v>0</v>
      </c>
    </row>
    <row r="52" spans="1:9" x14ac:dyDescent="0.2">
      <c r="A52" s="78" t="str">
        <f>[8]BUDGET!B51</f>
        <v>LOCAL:</v>
      </c>
      <c r="B52" s="20">
        <f>[9]BUDGET!C52</f>
        <v>0</v>
      </c>
      <c r="C52" s="20">
        <f>[9]BUDGET!D52</f>
        <v>0</v>
      </c>
      <c r="D52" s="20">
        <f>[9]BUDGET!E52</f>
        <v>0</v>
      </c>
      <c r="E52" s="20">
        <f>[9]BUDGET!F52</f>
        <v>0</v>
      </c>
      <c r="F52" s="20">
        <f>[9]BUDGET!G52</f>
        <v>0</v>
      </c>
      <c r="G52">
        <f>[9]BUDGET!H52</f>
        <v>0</v>
      </c>
      <c r="H52" s="20">
        <f>[9]BUDGET!I52</f>
        <v>0</v>
      </c>
      <c r="I52">
        <f>[9]BUDGET!J52</f>
        <v>0</v>
      </c>
    </row>
    <row r="53" spans="1:9" x14ac:dyDescent="0.2">
      <c r="A53" s="78" t="str">
        <f>[8]BUDGET!B52</f>
        <v>METRO</v>
      </c>
      <c r="B53" s="20">
        <f>[9]BUDGET!C53</f>
        <v>0</v>
      </c>
      <c r="C53" s="20">
        <f>[9]BUDGET!D53</f>
        <v>0</v>
      </c>
      <c r="D53" s="20">
        <f>[9]BUDGET!E53</f>
        <v>0</v>
      </c>
      <c r="E53" s="20">
        <f>[9]BUDGET!F53</f>
        <v>0</v>
      </c>
      <c r="F53" s="20">
        <f>[9]BUDGET!G53</f>
        <v>0</v>
      </c>
      <c r="G53">
        <f>[9]BUDGET!H53</f>
        <v>0</v>
      </c>
      <c r="H53" s="20">
        <f>[9]BUDGET!I53</f>
        <v>0</v>
      </c>
      <c r="I53">
        <f>[9]BUDGET!J53</f>
        <v>0</v>
      </c>
    </row>
    <row r="54" spans="1:9" x14ac:dyDescent="0.2">
      <c r="A54" s="78" t="str">
        <f>[8]BUDGET!B53</f>
        <v>HCA</v>
      </c>
      <c r="B54" s="20">
        <f>[9]BUDGET!C54</f>
        <v>0</v>
      </c>
      <c r="C54" s="20">
        <f>[9]BUDGET!D54</f>
        <v>0</v>
      </c>
      <c r="D54" s="20">
        <f>[9]BUDGET!E54</f>
        <v>0</v>
      </c>
      <c r="E54" s="20">
        <f>[9]BUDGET!F54</f>
        <v>0</v>
      </c>
      <c r="F54" s="20">
        <f>[9]BUDGET!G54</f>
        <v>0</v>
      </c>
      <c r="G54">
        <f>[9]BUDGET!H54</f>
        <v>0</v>
      </c>
      <c r="H54" s="20">
        <f>[9]BUDGET!I54</f>
        <v>0</v>
      </c>
      <c r="I54">
        <f>[9]BUDGET!J54</f>
        <v>0</v>
      </c>
    </row>
    <row r="55" spans="1:9" x14ac:dyDescent="0.2">
      <c r="A55" s="78" t="str">
        <f>[8]BUDGET!B54</f>
        <v>COST REIMBURSEMENT</v>
      </c>
      <c r="B55" s="20">
        <f>[9]BUDGET!C55</f>
        <v>0</v>
      </c>
      <c r="C55" s="20">
        <f>[9]BUDGET!D55</f>
        <v>0</v>
      </c>
      <c r="D55" s="20">
        <f>[9]BUDGET!E55</f>
        <v>0</v>
      </c>
      <c r="E55" s="20">
        <f>[9]BUDGET!F55</f>
        <v>0</v>
      </c>
      <c r="F55" s="20">
        <f>[9]BUDGET!G55</f>
        <v>0</v>
      </c>
      <c r="G55">
        <f>[9]BUDGET!H55</f>
        <v>0</v>
      </c>
      <c r="H55" s="20">
        <f>[9]BUDGET!I55</f>
        <v>0</v>
      </c>
      <c r="I55">
        <f>[9]BUDGET!J55</f>
        <v>0</v>
      </c>
    </row>
    <row r="56" spans="1:9" x14ac:dyDescent="0.2">
      <c r="A56" s="78" t="str">
        <f>[8]BUDGET!B55</f>
        <v>EDA</v>
      </c>
      <c r="B56" s="20">
        <f>[9]BUDGET!C56</f>
        <v>0</v>
      </c>
      <c r="C56" s="20">
        <f>[9]BUDGET!D56</f>
        <v>0</v>
      </c>
      <c r="D56" s="20">
        <f>[9]BUDGET!E56</f>
        <v>0</v>
      </c>
      <c r="E56" s="20">
        <f>[9]BUDGET!F56</f>
        <v>0</v>
      </c>
      <c r="F56" s="20">
        <f>[9]BUDGET!G56</f>
        <v>0</v>
      </c>
      <c r="G56">
        <f>[9]BUDGET!H56</f>
        <v>0</v>
      </c>
      <c r="H56" s="20">
        <f>[9]BUDGET!I56</f>
        <v>0</v>
      </c>
      <c r="I56">
        <f>[9]BUDGET!J56</f>
        <v>0</v>
      </c>
    </row>
    <row r="57" spans="1:9" x14ac:dyDescent="0.2">
      <c r="A57" s="78" t="str">
        <f>[8]BUDGET!B56</f>
        <v>LDC</v>
      </c>
      <c r="B57" s="20">
        <f>[9]BUDGET!C57</f>
        <v>530985</v>
      </c>
      <c r="C57">
        <f>[9]BUDGET!D57</f>
        <v>0</v>
      </c>
      <c r="D57">
        <f>[9]BUDGET!E57</f>
        <v>0</v>
      </c>
      <c r="E57">
        <f>[9]BUDGET!F57</f>
        <v>0</v>
      </c>
      <c r="F57">
        <f>[9]BUDGET!G57</f>
        <v>0</v>
      </c>
      <c r="G57">
        <f>[9]BUDGET!H57</f>
        <v>0</v>
      </c>
      <c r="H57" s="20">
        <f>[9]BUDGET!I57</f>
        <v>0</v>
      </c>
      <c r="I57">
        <f>[9]BUDGET!J57</f>
        <v>530985</v>
      </c>
    </row>
    <row r="58" spans="1:9" x14ac:dyDescent="0.2">
      <c r="A58" s="78" t="str">
        <f>[8]BUDGET!B57</f>
        <v>INTEREST INCOME</v>
      </c>
      <c r="B58" s="20">
        <f>[9]BUDGET!C58</f>
        <v>0</v>
      </c>
      <c r="C58" s="20">
        <f>[9]BUDGET!D58</f>
        <v>0</v>
      </c>
      <c r="D58" s="20">
        <f>[9]BUDGET!E58</f>
        <v>0</v>
      </c>
      <c r="E58" s="20">
        <f>[9]BUDGET!F58</f>
        <v>0</v>
      </c>
      <c r="F58" s="20">
        <f>[9]BUDGET!G58</f>
        <v>0</v>
      </c>
      <c r="G58">
        <f>[9]BUDGET!H58</f>
        <v>0</v>
      </c>
      <c r="H58" s="20">
        <f>[9]BUDGET!I58</f>
        <v>0</v>
      </c>
      <c r="I58">
        <f>[9]BUDGET!J58</f>
        <v>0</v>
      </c>
    </row>
    <row r="59" spans="1:9" x14ac:dyDescent="0.2">
      <c r="A59" s="78" t="str">
        <f>[8]BUDGET!B58</f>
        <v>WORKSHOP</v>
      </c>
      <c r="B59" s="20">
        <f>[9]BUDGET!C59</f>
        <v>37900</v>
      </c>
      <c r="C59" s="20">
        <f>[9]BUDGET!D59</f>
        <v>15000</v>
      </c>
      <c r="D59" s="20">
        <f>[9]BUDGET!E59</f>
        <v>12500</v>
      </c>
      <c r="E59" s="20">
        <f>[9]BUDGET!F59</f>
        <v>720</v>
      </c>
      <c r="F59" s="20">
        <f>[9]BUDGET!G59</f>
        <v>4180</v>
      </c>
      <c r="G59">
        <f>[9]BUDGET!H59</f>
        <v>5500</v>
      </c>
      <c r="H59" s="20">
        <f>[9]BUDGET!I59</f>
        <v>0</v>
      </c>
      <c r="I59">
        <f>[9]BUDGET!J59</f>
        <v>0</v>
      </c>
    </row>
    <row r="60" spans="1:9" x14ac:dyDescent="0.2">
      <c r="A60" s="78" t="str">
        <f>[8]BUDGET!B59</f>
        <v>PRODUCTS SALES</v>
      </c>
      <c r="B60" s="20">
        <f>[9]BUDGET!C60</f>
        <v>0</v>
      </c>
      <c r="C60" s="20">
        <f>[9]BUDGET!D60</f>
        <v>0</v>
      </c>
      <c r="D60" s="20">
        <f>[9]BUDGET!E60</f>
        <v>0</v>
      </c>
      <c r="E60" s="20">
        <f>[9]BUDGET!F60</f>
        <v>0</v>
      </c>
      <c r="F60" s="20">
        <f>[9]BUDGET!G60</f>
        <v>0</v>
      </c>
      <c r="G60">
        <f>[9]BUDGET!H60</f>
        <v>0</v>
      </c>
      <c r="H60" s="20">
        <f>[9]BUDGET!I60</f>
        <v>0</v>
      </c>
      <c r="I60">
        <f>[9]BUDGET!J60</f>
        <v>0</v>
      </c>
    </row>
    <row r="61" spans="1:9" x14ac:dyDescent="0.2">
      <c r="A61" s="78" t="str">
        <f>[8]BUDGET!B60</f>
        <v>MEMBERSHIP DUES</v>
      </c>
      <c r="B61">
        <f>[9]BUDGET!C61</f>
        <v>0</v>
      </c>
      <c r="C61">
        <f>[9]BUDGET!D61</f>
        <v>0</v>
      </c>
      <c r="D61">
        <f>[9]BUDGET!E61</f>
        <v>0</v>
      </c>
      <c r="E61">
        <f>[9]BUDGET!F61</f>
        <v>0</v>
      </c>
      <c r="F61">
        <f>[9]BUDGET!G61</f>
        <v>0</v>
      </c>
      <c r="G61">
        <f>[9]BUDGET!H61</f>
        <v>0</v>
      </c>
      <c r="H61">
        <f>[9]BUDGET!I61</f>
        <v>0</v>
      </c>
      <c r="I61">
        <f>[9]BUDGET!J61</f>
        <v>0</v>
      </c>
    </row>
    <row r="62" spans="1:9" x14ac:dyDescent="0.2">
      <c r="A62" s="78" t="str">
        <f>[8]BUDGET!B61</f>
        <v>SUBCONTRACTOR:</v>
      </c>
      <c r="B62" s="20">
        <f>[9]BUDGET!C62</f>
        <v>0</v>
      </c>
      <c r="C62" s="20">
        <f>[9]BUDGET!D62</f>
        <v>0</v>
      </c>
      <c r="D62" s="20">
        <f>[9]BUDGET!E62</f>
        <v>0</v>
      </c>
      <c r="E62" s="20">
        <f>[9]BUDGET!F62</f>
        <v>0</v>
      </c>
      <c r="F62" s="20">
        <f>[9]BUDGET!G62</f>
        <v>0</v>
      </c>
      <c r="G62">
        <f>[9]BUDGET!H62</f>
        <v>0</v>
      </c>
      <c r="H62" s="20">
        <f>[9]BUDGET!I62</f>
        <v>0</v>
      </c>
      <c r="I62">
        <f>[9]BUDGET!J62</f>
        <v>0</v>
      </c>
    </row>
    <row r="63" spans="1:9" x14ac:dyDescent="0.2">
      <c r="A63" s="78" t="str">
        <f>[8]BUDGET!B62</f>
        <v>IN-KIND/PROGRAM INC</v>
      </c>
      <c r="B63" s="20">
        <f>[9]BUDGET!C63</f>
        <v>3000</v>
      </c>
      <c r="C63" s="20">
        <f>[9]BUDGET!D63</f>
        <v>3000</v>
      </c>
      <c r="D63" s="20">
        <f>[9]BUDGET!E63</f>
        <v>0</v>
      </c>
      <c r="E63" s="20">
        <f>[9]BUDGET!F63</f>
        <v>0</v>
      </c>
      <c r="F63" s="20">
        <f>[9]BUDGET!G63</f>
        <v>0</v>
      </c>
      <c r="G63">
        <f>[9]BUDGET!H63</f>
        <v>0</v>
      </c>
      <c r="H63" s="20">
        <f>[9]BUDGET!I63</f>
        <v>0</v>
      </c>
      <c r="I63">
        <f>[9]BUDGET!J63</f>
        <v>0</v>
      </c>
    </row>
    <row r="64" spans="1:9" x14ac:dyDescent="0.2">
      <c r="A64" s="78" t="str">
        <f>[8]BUDGET!B63</f>
        <v>ENTERPRISE:</v>
      </c>
      <c r="B64" s="20">
        <f>[9]BUDGET!C64</f>
        <v>0</v>
      </c>
      <c r="C64" s="20">
        <f>[9]BUDGET!D64</f>
        <v>0</v>
      </c>
      <c r="D64" s="20">
        <f>[9]BUDGET!E64</f>
        <v>0</v>
      </c>
      <c r="E64" s="20">
        <f>[9]BUDGET!F64</f>
        <v>0</v>
      </c>
      <c r="F64" s="20">
        <f>[9]BUDGET!G64</f>
        <v>0</v>
      </c>
      <c r="G64">
        <f>[9]BUDGET!H64</f>
        <v>0</v>
      </c>
      <c r="H64" s="20">
        <f>[9]BUDGET!I64</f>
        <v>0</v>
      </c>
      <c r="I64">
        <f>[9]BUDGET!J64</f>
        <v>0</v>
      </c>
    </row>
    <row r="65" spans="1:9" x14ac:dyDescent="0.2">
      <c r="A65" s="78" t="str">
        <f>[8]BUDGET!B64</f>
        <v>FEE</v>
      </c>
      <c r="B65" s="20">
        <f>[9]BUDGET!C65</f>
        <v>0</v>
      </c>
      <c r="C65" s="20">
        <f>[9]BUDGET!D65</f>
        <v>0</v>
      </c>
      <c r="D65" s="20">
        <f>[9]BUDGET!E65</f>
        <v>0</v>
      </c>
      <c r="E65" s="20">
        <f>[9]BUDGET!F65</f>
        <v>0</v>
      </c>
      <c r="F65" s="20">
        <f>[9]BUDGET!G65</f>
        <v>0</v>
      </c>
      <c r="G65">
        <f>[9]BUDGET!H65</f>
        <v>0</v>
      </c>
      <c r="H65" s="20">
        <f>[9]BUDGET!I65</f>
        <v>0</v>
      </c>
      <c r="I65">
        <f>[9]BUDGET!J65</f>
        <v>0</v>
      </c>
    </row>
    <row r="66" spans="1:9" x14ac:dyDescent="0.2">
      <c r="A66" s="78" t="str">
        <f>[8]BUDGET!B65</f>
        <v>HGAC ENERGY</v>
      </c>
      <c r="B66" s="20">
        <f>[9]BUDGET!C66</f>
        <v>0</v>
      </c>
      <c r="C66" s="20">
        <f>[9]BUDGET!D66</f>
        <v>0</v>
      </c>
      <c r="D66" s="20">
        <f>[9]BUDGET!E66</f>
        <v>0</v>
      </c>
      <c r="E66" s="20">
        <f>[9]BUDGET!F66</f>
        <v>0</v>
      </c>
      <c r="F66" s="20">
        <f>[9]BUDGET!G66</f>
        <v>0</v>
      </c>
      <c r="G66">
        <f>[9]BUDGET!H66</f>
        <v>0</v>
      </c>
      <c r="H66" s="20">
        <f>[9]BUDGET!I66</f>
        <v>0</v>
      </c>
      <c r="I66">
        <f>[9]BUDGET!J66</f>
        <v>0</v>
      </c>
    </row>
    <row r="67" spans="1:9" x14ac:dyDescent="0.2">
      <c r="A67" s="78" t="str">
        <f>[8]BUDGET!B66</f>
        <v>PASS THRU</v>
      </c>
      <c r="B67" s="20">
        <f>[9]BUDGET!C67</f>
        <v>0</v>
      </c>
      <c r="C67">
        <f>[9]BUDGET!D67</f>
        <v>0</v>
      </c>
      <c r="D67">
        <f>[9]BUDGET!E67</f>
        <v>0</v>
      </c>
      <c r="E67">
        <f>[9]BUDGET!F67</f>
        <v>0</v>
      </c>
      <c r="F67" s="20">
        <f>[9]BUDGET!G67</f>
        <v>0</v>
      </c>
      <c r="G67">
        <f>[9]BUDGET!H67</f>
        <v>0</v>
      </c>
      <c r="H67" s="20">
        <f>[9]BUDGET!I67</f>
        <v>0</v>
      </c>
      <c r="I67">
        <f>[9]BUDGET!J67</f>
        <v>0</v>
      </c>
    </row>
    <row r="68" spans="1:9" x14ac:dyDescent="0.2">
      <c r="A68" s="78" t="str">
        <f>[8]BUDGET!B67</f>
        <v>FUND BALANCE</v>
      </c>
      <c r="B68" s="102">
        <f>[9]BUDGET!C68</f>
        <v>0</v>
      </c>
      <c r="C68" s="20">
        <f>[9]BUDGET!D68</f>
        <v>0</v>
      </c>
      <c r="D68" s="20">
        <f>[9]BUDGET!E68</f>
        <v>0</v>
      </c>
      <c r="E68" s="20">
        <f>[9]BUDGET!F68</f>
        <v>0</v>
      </c>
      <c r="F68" s="20">
        <f>[9]BUDGET!G68</f>
        <v>0</v>
      </c>
      <c r="G68">
        <f>[9]BUDGET!H68</f>
        <v>0</v>
      </c>
      <c r="H68" s="20">
        <f>[9]BUDGET!I68</f>
        <v>0</v>
      </c>
      <c r="I68">
        <f>[9]BUDGET!J68</f>
        <v>0</v>
      </c>
    </row>
    <row r="69" spans="1:9" x14ac:dyDescent="0.2">
      <c r="A69" s="78" t="str">
        <f>[8]BUDGET!B68</f>
        <v>REQUIRED HGAC DOLLARS</v>
      </c>
      <c r="B69" s="20">
        <f>[9]BUDGET!C69</f>
        <v>532409.30878530059</v>
      </c>
      <c r="C69">
        <f>[9]BUDGET!D69</f>
        <v>1450</v>
      </c>
      <c r="D69">
        <f>[9]BUDGET!E69</f>
        <v>0</v>
      </c>
      <c r="E69">
        <f>[9]BUDGET!F69</f>
        <v>480</v>
      </c>
      <c r="F69">
        <f>[9]BUDGET!G69</f>
        <v>2220</v>
      </c>
      <c r="G69">
        <f>[9]BUDGET!H69</f>
        <v>15000</v>
      </c>
      <c r="H69" s="20">
        <f>[9]BUDGET!I69</f>
        <v>110800</v>
      </c>
      <c r="I69">
        <f>[9]BUDGET!J69</f>
        <v>402459.30878530059</v>
      </c>
    </row>
    <row r="70" spans="1:9" x14ac:dyDescent="0.2">
      <c r="B70" s="20">
        <f>[9]BUDGET!C70</f>
        <v>0</v>
      </c>
      <c r="C70" s="20">
        <f>[9]BUDGET!D70</f>
        <v>0</v>
      </c>
      <c r="D70" s="20">
        <f>[9]BUDGET!E70</f>
        <v>0</v>
      </c>
      <c r="E70" s="20">
        <f>[9]BUDGET!F70</f>
        <v>0</v>
      </c>
      <c r="F70" s="20">
        <f>[9]BUDGET!G70</f>
        <v>0</v>
      </c>
      <c r="G70">
        <f>[9]BUDGET!H70</f>
        <v>0</v>
      </c>
      <c r="H70" s="20">
        <f>[9]BUDGET!I70</f>
        <v>0</v>
      </c>
      <c r="I70">
        <f>[9]BUDGET!J70</f>
        <v>0</v>
      </c>
    </row>
    <row r="71" spans="1:9" x14ac:dyDescent="0.2">
      <c r="A71" s="78" t="str">
        <f>[8]BUDGET!B70</f>
        <v>TOTAL</v>
      </c>
      <c r="B71">
        <f>[9]BUDGET!C71</f>
        <v>1104294.3087853007</v>
      </c>
      <c r="C71">
        <f>[9]BUDGET!D71</f>
        <v>19450</v>
      </c>
      <c r="D71">
        <f>[9]BUDGET!E71</f>
        <v>12500</v>
      </c>
      <c r="E71">
        <f>[9]BUDGET!F71</f>
        <v>1200</v>
      </c>
      <c r="F71">
        <f>[9]BUDGET!G71</f>
        <v>6400</v>
      </c>
      <c r="G71">
        <f>[9]BUDGET!H71</f>
        <v>20500</v>
      </c>
      <c r="H71">
        <f>[9]BUDGET!I71</f>
        <v>110800</v>
      </c>
      <c r="I71">
        <f>[9]BUDGET!J71</f>
        <v>530985</v>
      </c>
    </row>
  </sheetData>
  <customSheetViews>
    <customSheetView guid="{CB724201-FBEC-4626-9DD9-AEC98BB80DB0}" fitToPage="1" showRuler="0">
      <selection activeCell="B66" sqref="B66"/>
      <pageMargins left="0.75" right="0.75" top="1" bottom="1" header="0.5" footer="0.5"/>
      <pageSetup scale="78" orientation="portrait" r:id="rId1"/>
      <headerFooter alignWithMargins="0"/>
    </customSheetView>
    <customSheetView guid="{20CF2976-B2A7-4F04-88DC-0AB25CA8A6C6}" fitToPage="1" showRuler="0">
      <selection activeCell="B66" sqref="B66"/>
      <pageMargins left="0.75" right="0.75" top="1" bottom="1" header="0.5" footer="0.5"/>
      <pageSetup scale="78" orientation="portrait" r:id="rId2"/>
      <headerFooter alignWithMargins="0"/>
    </customSheetView>
    <customSheetView guid="{497CB486-623F-41B0-B370-EF2A82E78B1D}" fitToPage="1" showRuler="0">
      <selection activeCell="B66" sqref="B66"/>
      <pageMargins left="0.75" right="0.75" top="1" bottom="1" header="0.5" footer="0.5"/>
      <pageSetup scale="78" orientation="portrait" r:id="rId3"/>
      <headerFooter alignWithMargins="0"/>
    </customSheetView>
    <customSheetView guid="{ED9CD846-0F6B-4BF7-A940-412E425E8FCE}" fitToPage="1" showRuler="0">
      <selection activeCell="B66" sqref="B66"/>
      <pageMargins left="0.75" right="0.75" top="1" bottom="1" header="0.5" footer="0.5"/>
      <pageSetup scale="78" orientation="portrait" r:id="rId4"/>
      <headerFooter alignWithMargins="0"/>
    </customSheetView>
    <customSheetView guid="{921A7AC6-7D1A-435F-A825-B8B8C1A90F20}" fitToPage="1" printArea="1" showRuler="0">
      <selection activeCell="B66" sqref="B66"/>
      <pageMargins left="0.75" right="0.75" top="1" bottom="1" header="0.5" footer="0.5"/>
      <pageSetup scale="78" orientation="portrait" r:id="rId5"/>
      <headerFooter alignWithMargins="0"/>
    </customSheetView>
    <customSheetView guid="{1D9F4367-0C2F-46F1-9E55-939D20D76F5B}" fitToPage="1" printArea="1" showRuler="0">
      <selection activeCell="B66" sqref="B66"/>
      <pageMargins left="0.75" right="0.75" top="1" bottom="1" header="0.5" footer="0.5"/>
      <pageSetup scale="78" orientation="portrait" r:id="rId6"/>
      <headerFooter alignWithMargins="0"/>
    </customSheetView>
    <customSheetView guid="{AADB8EA3-75F0-4468-B5D5-C7110D6EC38B}" fitToPage="1" printArea="1" showRuler="0">
      <selection activeCell="B66" sqref="B66"/>
      <pageMargins left="0.75" right="0.75" top="1" bottom="1" header="0.5" footer="0.5"/>
      <pageSetup scale="78" orientation="portrait" r:id="rId7"/>
      <headerFooter alignWithMargins="0"/>
    </customSheetView>
    <customSheetView guid="{8970DFA1-A026-4639-BD60-39EC20285CCC}" showRuler="0">
      <selection activeCell="B66" sqref="B66"/>
    </customSheetView>
  </customSheetViews>
  <phoneticPr fontId="0" type="noConversion"/>
  <pageMargins left="0.75" right="0.75" top="1" bottom="1" header="0.5" footer="0.5"/>
  <pageSetup scale="77" orientation="portrait" r:id="rId8"/>
  <headerFooter alignWithMargins="0"/>
  <legacy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68"/>
  <sheetViews>
    <sheetView workbookViewId="0">
      <selection activeCell="O7" sqref="O7:O71"/>
    </sheetView>
  </sheetViews>
  <sheetFormatPr defaultRowHeight="12.75" x14ac:dyDescent="0.2"/>
  <cols>
    <col min="1" max="1" width="22.28515625" customWidth="1"/>
    <col min="2" max="3" width="12.5703125" customWidth="1"/>
    <col min="4" max="4" width="13.28515625" customWidth="1"/>
    <col min="5" max="5" width="12.42578125" customWidth="1"/>
    <col min="6" max="6" width="11" customWidth="1"/>
  </cols>
  <sheetData>
    <row r="3" spans="1:6" x14ac:dyDescent="0.2">
      <c r="A3" t="s">
        <v>175</v>
      </c>
      <c r="D3" s="47">
        <v>38203.475023495368</v>
      </c>
    </row>
    <row r="4" spans="1:6" x14ac:dyDescent="0.2">
      <c r="D4" s="47" t="s">
        <v>176</v>
      </c>
    </row>
    <row r="5" spans="1:6" x14ac:dyDescent="0.2">
      <c r="A5" t="s">
        <v>213</v>
      </c>
      <c r="D5" s="47">
        <v>0</v>
      </c>
    </row>
    <row r="6" spans="1:6" x14ac:dyDescent="0.2">
      <c r="B6">
        <v>104</v>
      </c>
    </row>
    <row r="7" spans="1:6" x14ac:dyDescent="0.2">
      <c r="B7" s="47"/>
      <c r="C7" s="20" t="s">
        <v>319</v>
      </c>
      <c r="D7" s="20" t="s">
        <v>319</v>
      </c>
      <c r="E7" s="20" t="s">
        <v>319</v>
      </c>
    </row>
    <row r="8" spans="1:6" x14ac:dyDescent="0.2">
      <c r="C8" s="20" t="s">
        <v>140</v>
      </c>
      <c r="D8" s="20" t="s">
        <v>320</v>
      </c>
      <c r="E8" s="20" t="s">
        <v>139</v>
      </c>
      <c r="F8" s="9" t="s">
        <v>260</v>
      </c>
    </row>
    <row r="9" spans="1:6" x14ac:dyDescent="0.2">
      <c r="C9" s="20">
        <v>0</v>
      </c>
      <c r="D9" s="20">
        <v>0</v>
      </c>
      <c r="E9" s="20">
        <v>0</v>
      </c>
      <c r="F9" s="55"/>
    </row>
    <row r="10" spans="1:6" x14ac:dyDescent="0.2">
      <c r="A10" t="s">
        <v>15</v>
      </c>
      <c r="B10" s="20">
        <f>+C10+D10+E10+F10</f>
        <v>602502.11288521648</v>
      </c>
      <c r="C10" s="20">
        <f>[10]BUDGET!H10</f>
        <v>127393.83614499299</v>
      </c>
      <c r="D10" s="20">
        <f>[10]BUDGET!I10</f>
        <v>124649.91102090779</v>
      </c>
      <c r="E10" s="20">
        <f>[10]BUDGET!J10</f>
        <v>279666.73435748846</v>
      </c>
      <c r="F10" s="20">
        <f>[10]BUDGET!K10</f>
        <v>70791.631361827211</v>
      </c>
    </row>
    <row r="11" spans="1:6" x14ac:dyDescent="0.2">
      <c r="A11" t="s">
        <v>177</v>
      </c>
      <c r="B11" s="20">
        <f t="shared" ref="B11:B29" si="0">+C11+D11+E11+F11</f>
        <v>290707.26946711692</v>
      </c>
      <c r="C11" s="20">
        <f>[10]BUDGET!H11</f>
        <v>61467.525939959116</v>
      </c>
      <c r="D11" s="20">
        <f>[10]BUDGET!I11</f>
        <v>60143.58206758801</v>
      </c>
      <c r="E11" s="20">
        <f>[10]BUDGET!J11</f>
        <v>134939.19932748817</v>
      </c>
      <c r="F11" s="20">
        <f>[10]BUDGET!K11</f>
        <v>34156.96213208163</v>
      </c>
    </row>
    <row r="12" spans="1:6" x14ac:dyDescent="0.2">
      <c r="A12" t="s">
        <v>178</v>
      </c>
      <c r="B12" s="20">
        <f t="shared" si="0"/>
        <v>893209.38235233352</v>
      </c>
      <c r="C12" s="20">
        <f>[10]BUDGET!H12</f>
        <v>188861.36208495212</v>
      </c>
      <c r="D12" s="20">
        <f>[10]BUDGET!I12</f>
        <v>184793.4930884958</v>
      </c>
      <c r="E12" s="20">
        <f>[10]BUDGET!J12</f>
        <v>414605.93368497666</v>
      </c>
      <c r="F12" s="20">
        <f>[10]BUDGET!K12</f>
        <v>104948.59349390885</v>
      </c>
    </row>
    <row r="13" spans="1:6" x14ac:dyDescent="0.2">
      <c r="A13" t="s">
        <v>17</v>
      </c>
      <c r="B13" s="20">
        <f t="shared" si="0"/>
        <v>100575.37645287273</v>
      </c>
      <c r="C13" s="20">
        <f>[10]BUDGET!H13</f>
        <v>21265.789370765611</v>
      </c>
      <c r="D13" s="20">
        <f>[10]BUDGET!I13</f>
        <v>20807.747321764629</v>
      </c>
      <c r="E13" s="20">
        <f>[10]BUDGET!J13</f>
        <v>46684.628132928374</v>
      </c>
      <c r="F13" s="20">
        <f>[10]BUDGET!K13</f>
        <v>11817.211627414137</v>
      </c>
    </row>
    <row r="14" spans="1:6" x14ac:dyDescent="0.2">
      <c r="A14" t="s">
        <v>179</v>
      </c>
      <c r="B14" s="20">
        <f>SUM(C14:F14)</f>
        <v>70000</v>
      </c>
      <c r="C14" s="20" t="str">
        <f>[10]BUDGET!H14</f>
        <v/>
      </c>
      <c r="D14" s="20">
        <f>[10]BUDGET!I14</f>
        <v>5000</v>
      </c>
      <c r="E14" s="20">
        <f>[10]BUDGET!J14</f>
        <v>28000</v>
      </c>
      <c r="F14" s="20">
        <f>[10]BUDGET!K14</f>
        <v>37000</v>
      </c>
    </row>
    <row r="15" spans="1:6" x14ac:dyDescent="0.2">
      <c r="A15" t="s">
        <v>27</v>
      </c>
      <c r="B15" s="20">
        <f t="shared" si="0"/>
        <v>0</v>
      </c>
      <c r="C15" s="77">
        <f>[10]BUDGET!H15</f>
        <v>0</v>
      </c>
      <c r="D15" s="77">
        <f>[10]BUDGET!I15</f>
        <v>0</v>
      </c>
      <c r="E15" s="77">
        <f>[10]BUDGET!J15</f>
        <v>0</v>
      </c>
      <c r="F15" s="77">
        <f>[10]BUDGET!K15</f>
        <v>0</v>
      </c>
    </row>
    <row r="16" spans="1:6" x14ac:dyDescent="0.2">
      <c r="A16" t="s">
        <v>18</v>
      </c>
      <c r="B16" s="20">
        <f t="shared" si="0"/>
        <v>3700</v>
      </c>
      <c r="C16" s="20">
        <f>[10]BUDGET!H16</f>
        <v>1200</v>
      </c>
      <c r="D16" s="20">
        <f>[10]BUDGET!I16</f>
        <v>0</v>
      </c>
      <c r="E16" s="20">
        <f>[10]BUDGET!J16</f>
        <v>2500</v>
      </c>
      <c r="F16" s="20">
        <f>[10]BUDGET!K16</f>
        <v>0</v>
      </c>
    </row>
    <row r="17" spans="1:6" x14ac:dyDescent="0.2">
      <c r="A17" t="s">
        <v>19</v>
      </c>
      <c r="B17" s="20">
        <f t="shared" si="0"/>
        <v>63228.58842423345</v>
      </c>
      <c r="C17" s="77">
        <f>[10]BUDGET!H17</f>
        <v>12773.452206915848</v>
      </c>
      <c r="D17" s="77">
        <f>[10]BUDGET!I17</f>
        <v>17882.833089682186</v>
      </c>
      <c r="E17" s="77">
        <f>[10]BUDGET!J17</f>
        <v>25546.904413831697</v>
      </c>
      <c r="F17" s="77">
        <f>[10]BUDGET!K17</f>
        <v>7025.3987138037173</v>
      </c>
    </row>
    <row r="18" spans="1:6" x14ac:dyDescent="0.2">
      <c r="A18" t="s">
        <v>65</v>
      </c>
      <c r="B18" s="20">
        <f t="shared" si="0"/>
        <v>7000</v>
      </c>
      <c r="C18" s="77">
        <f>[10]BUDGET!H18</f>
        <v>2500</v>
      </c>
      <c r="D18" s="77">
        <f>[10]BUDGET!I18</f>
        <v>1500</v>
      </c>
      <c r="E18" s="77">
        <f>[10]BUDGET!J18</f>
        <v>3000</v>
      </c>
      <c r="F18" s="77">
        <f>[10]BUDGET!K18</f>
        <v>0</v>
      </c>
    </row>
    <row r="19" spans="1:6" x14ac:dyDescent="0.2">
      <c r="A19" s="9" t="s">
        <v>268</v>
      </c>
      <c r="B19" s="20">
        <f t="shared" si="0"/>
        <v>0</v>
      </c>
      <c r="C19" s="20">
        <f>[10]BUDGET!H19</f>
        <v>0</v>
      </c>
      <c r="D19" s="20">
        <f>[10]BUDGET!I19</f>
        <v>0</v>
      </c>
      <c r="E19" s="20">
        <f>[10]BUDGET!J19</f>
        <v>0</v>
      </c>
      <c r="F19" s="20">
        <f>[10]BUDGET!K19</f>
        <v>0</v>
      </c>
    </row>
    <row r="20" spans="1:6" x14ac:dyDescent="0.2">
      <c r="A20" t="s">
        <v>180</v>
      </c>
      <c r="B20" s="20">
        <f t="shared" si="0"/>
        <v>164150</v>
      </c>
      <c r="C20" s="20">
        <f>[10]BUDGET!H20</f>
        <v>1300</v>
      </c>
      <c r="D20" s="20">
        <f>[10]BUDGET!I20</f>
        <v>89900</v>
      </c>
      <c r="E20" s="20">
        <f>[10]BUDGET!J20</f>
        <v>35750</v>
      </c>
      <c r="F20" s="20">
        <f>[10]BUDGET!K20</f>
        <v>37200</v>
      </c>
    </row>
    <row r="21" spans="1:6" x14ac:dyDescent="0.2">
      <c r="B21" s="20">
        <f t="shared" si="0"/>
        <v>0</v>
      </c>
      <c r="C21" s="20">
        <f>[10]BUDGET!H21</f>
        <v>0</v>
      </c>
      <c r="D21" s="20">
        <f>[10]BUDGET!I21</f>
        <v>0</v>
      </c>
      <c r="E21" s="20">
        <f>[10]BUDGET!J21</f>
        <v>0</v>
      </c>
      <c r="F21" s="20">
        <f>[10]BUDGET!K21</f>
        <v>0</v>
      </c>
    </row>
    <row r="22" spans="1:6" x14ac:dyDescent="0.2">
      <c r="A22" t="s">
        <v>181</v>
      </c>
      <c r="B22" s="20">
        <f t="shared" si="0"/>
        <v>1301863.3472294398</v>
      </c>
      <c r="C22" s="20">
        <f>[10]BUDGET!H22</f>
        <v>227900.6036626336</v>
      </c>
      <c r="D22" s="20">
        <f>[10]BUDGET!I22</f>
        <v>319884.07349994261</v>
      </c>
      <c r="E22" s="20">
        <f>[10]BUDGET!J22</f>
        <v>556087.46623173682</v>
      </c>
      <c r="F22" s="20">
        <f>[10]BUDGET!K22</f>
        <v>197991.20383512668</v>
      </c>
    </row>
    <row r="23" spans="1:6" x14ac:dyDescent="0.2">
      <c r="B23" s="20">
        <f t="shared" si="0"/>
        <v>0</v>
      </c>
      <c r="C23" s="77">
        <f>[10]BUDGET!H23</f>
        <v>0</v>
      </c>
      <c r="D23" s="77">
        <f>[10]BUDGET!I23</f>
        <v>0</v>
      </c>
      <c r="E23" s="77">
        <f>[10]BUDGET!J23</f>
        <v>0</v>
      </c>
      <c r="F23" s="77">
        <f>[10]BUDGET!K23</f>
        <v>0</v>
      </c>
    </row>
    <row r="24" spans="1:6" x14ac:dyDescent="0.2">
      <c r="B24" s="20">
        <f t="shared" si="0"/>
        <v>0</v>
      </c>
      <c r="C24" s="77">
        <f>[10]BUDGET!H24</f>
        <v>0</v>
      </c>
      <c r="D24" s="77">
        <f>[10]BUDGET!I24</f>
        <v>0</v>
      </c>
      <c r="E24" s="77">
        <f>[10]BUDGET!J24</f>
        <v>0</v>
      </c>
      <c r="F24" s="77">
        <f>[10]BUDGET!K24</f>
        <v>0</v>
      </c>
    </row>
    <row r="25" spans="1:6" x14ac:dyDescent="0.2">
      <c r="B25" s="20">
        <f t="shared" si="0"/>
        <v>0</v>
      </c>
      <c r="C25" s="77">
        <f>[10]BUDGET!H25</f>
        <v>0</v>
      </c>
      <c r="D25" s="77">
        <f>[10]BUDGET!I25</f>
        <v>0</v>
      </c>
      <c r="E25" s="77">
        <f>[10]BUDGET!J25</f>
        <v>0</v>
      </c>
      <c r="F25" s="77">
        <f>[10]BUDGET!K25</f>
        <v>0</v>
      </c>
    </row>
    <row r="26" spans="1:6" x14ac:dyDescent="0.2">
      <c r="B26" s="20">
        <f t="shared" si="0"/>
        <v>0</v>
      </c>
      <c r="C26" s="77">
        <f>[10]BUDGET!H26</f>
        <v>0</v>
      </c>
      <c r="D26" s="77">
        <f>[10]BUDGET!I26</f>
        <v>0</v>
      </c>
      <c r="E26" s="77">
        <f>[10]BUDGET!J26</f>
        <v>0</v>
      </c>
      <c r="F26" s="77">
        <f>[10]BUDGET!K26</f>
        <v>0</v>
      </c>
    </row>
    <row r="27" spans="1:6" x14ac:dyDescent="0.2">
      <c r="A27" t="s">
        <v>182</v>
      </c>
      <c r="B27" s="20">
        <f t="shared" si="0"/>
        <v>0</v>
      </c>
      <c r="C27" s="77">
        <f>[10]BUDGET!H27</f>
        <v>0</v>
      </c>
      <c r="D27" s="77">
        <f>[10]BUDGET!I27</f>
        <v>0</v>
      </c>
      <c r="E27" s="77">
        <f>[10]BUDGET!J27</f>
        <v>0</v>
      </c>
      <c r="F27" s="77">
        <f>[10]BUDGET!K27</f>
        <v>0</v>
      </c>
    </row>
    <row r="28" spans="1:6" x14ac:dyDescent="0.2">
      <c r="B28" s="20">
        <f t="shared" si="0"/>
        <v>0</v>
      </c>
      <c r="C28" s="20">
        <f>[10]BUDGET!H28</f>
        <v>0</v>
      </c>
      <c r="D28" s="20">
        <f>[10]BUDGET!I28</f>
        <v>0</v>
      </c>
      <c r="E28" s="20">
        <f>[10]BUDGET!J28</f>
        <v>0</v>
      </c>
      <c r="F28" s="20">
        <f>[10]BUDGET!K28</f>
        <v>0</v>
      </c>
    </row>
    <row r="29" spans="1:6" x14ac:dyDescent="0.2">
      <c r="A29" t="s">
        <v>183</v>
      </c>
      <c r="B29" s="20">
        <f t="shared" si="0"/>
        <v>1301863.3472294398</v>
      </c>
      <c r="C29" s="20">
        <f>[10]BUDGET!H29</f>
        <v>227900.6036626336</v>
      </c>
      <c r="D29" s="20">
        <f>[10]BUDGET!I29</f>
        <v>319884.07349994261</v>
      </c>
      <c r="E29" s="20">
        <f>[10]BUDGET!J29</f>
        <v>556087.46623173682</v>
      </c>
      <c r="F29" s="20">
        <f>[10]BUDGET!K29</f>
        <v>197991.20383512668</v>
      </c>
    </row>
    <row r="30" spans="1:6" x14ac:dyDescent="0.2">
      <c r="B30" s="47"/>
    </row>
    <row r="31" spans="1:6" x14ac:dyDescent="0.2">
      <c r="A31" t="s">
        <v>184</v>
      </c>
      <c r="B31" s="47"/>
    </row>
    <row r="32" spans="1:6" x14ac:dyDescent="0.2">
      <c r="A32" t="s">
        <v>185</v>
      </c>
      <c r="B32" s="47"/>
    </row>
    <row r="33" spans="1:5" x14ac:dyDescent="0.2">
      <c r="A33" t="s">
        <v>186</v>
      </c>
      <c r="B33" s="47"/>
      <c r="C33" s="47"/>
      <c r="D33" s="47"/>
      <c r="E33" s="47"/>
    </row>
    <row r="34" spans="1:5" x14ac:dyDescent="0.2">
      <c r="A34" t="s">
        <v>187</v>
      </c>
      <c r="B34" s="47"/>
      <c r="C34" s="47"/>
      <c r="D34" s="47"/>
      <c r="E34" s="47"/>
    </row>
    <row r="35" spans="1:5" x14ac:dyDescent="0.2">
      <c r="A35" t="s">
        <v>188</v>
      </c>
      <c r="B35" s="47"/>
      <c r="C35" s="47"/>
      <c r="D35" s="47"/>
      <c r="E35" s="47"/>
    </row>
    <row r="36" spans="1:5" x14ac:dyDescent="0.2">
      <c r="A36" t="s">
        <v>189</v>
      </c>
      <c r="B36" s="47"/>
      <c r="C36" s="47"/>
      <c r="D36" s="47"/>
      <c r="E36" s="47"/>
    </row>
    <row r="37" spans="1:5" x14ac:dyDescent="0.2">
      <c r="A37" t="s">
        <v>190</v>
      </c>
      <c r="B37" s="47"/>
      <c r="C37" s="47"/>
      <c r="D37" s="47"/>
      <c r="E37" s="47"/>
    </row>
    <row r="38" spans="1:5" x14ac:dyDescent="0.2">
      <c r="A38" t="s">
        <v>191</v>
      </c>
      <c r="B38" s="47"/>
      <c r="C38" s="47"/>
      <c r="D38" s="47"/>
      <c r="E38" s="47"/>
    </row>
    <row r="39" spans="1:5" x14ac:dyDescent="0.2">
      <c r="A39" t="s">
        <v>192</v>
      </c>
      <c r="B39" s="47"/>
      <c r="C39" s="47"/>
      <c r="D39" s="47"/>
      <c r="E39" s="47"/>
    </row>
    <row r="40" spans="1:5" x14ac:dyDescent="0.2">
      <c r="A40" t="s">
        <v>193</v>
      </c>
      <c r="B40" s="47"/>
      <c r="C40" s="47"/>
      <c r="D40" s="47"/>
      <c r="E40" s="47"/>
    </row>
    <row r="41" spans="1:5" x14ac:dyDescent="0.2">
      <c r="A41" t="s">
        <v>194</v>
      </c>
      <c r="B41" s="47"/>
      <c r="C41" s="47"/>
      <c r="D41" s="47"/>
      <c r="E41" s="47"/>
    </row>
    <row r="42" spans="1:5" x14ac:dyDescent="0.2">
      <c r="A42" t="s">
        <v>195</v>
      </c>
      <c r="B42" s="47"/>
      <c r="C42" s="47"/>
      <c r="D42" s="47"/>
      <c r="E42" s="47"/>
    </row>
    <row r="43" spans="1:5" x14ac:dyDescent="0.2">
      <c r="A43" t="s">
        <v>196</v>
      </c>
      <c r="B43" s="47"/>
      <c r="C43" s="47"/>
      <c r="D43" s="47"/>
      <c r="E43" s="47"/>
    </row>
    <row r="44" spans="1:5" x14ac:dyDescent="0.2">
      <c r="A44" t="s">
        <v>197</v>
      </c>
      <c r="B44" s="47"/>
      <c r="C44" s="47"/>
      <c r="D44" s="47"/>
      <c r="E44" s="47"/>
    </row>
    <row r="45" spans="1:5" x14ac:dyDescent="0.2">
      <c r="A45" t="s">
        <v>198</v>
      </c>
      <c r="B45" s="47"/>
      <c r="C45" s="47"/>
      <c r="D45" s="47"/>
      <c r="E45" s="47"/>
    </row>
    <row r="46" spans="1:5" x14ac:dyDescent="0.2">
      <c r="A46" t="s">
        <v>199</v>
      </c>
      <c r="B46" s="47"/>
      <c r="C46" s="47"/>
      <c r="D46" s="47"/>
      <c r="E46" s="47"/>
    </row>
    <row r="47" spans="1:5" x14ac:dyDescent="0.2">
      <c r="A47" t="s">
        <v>200</v>
      </c>
      <c r="B47" s="47"/>
      <c r="C47" s="47"/>
      <c r="D47" s="47"/>
      <c r="E47" s="47"/>
    </row>
    <row r="48" spans="1:5" x14ac:dyDescent="0.2">
      <c r="A48" t="s">
        <v>174</v>
      </c>
      <c r="B48" s="47"/>
      <c r="C48" s="47"/>
      <c r="D48" s="47"/>
      <c r="E48" s="47"/>
    </row>
    <row r="49" spans="1:5" x14ac:dyDescent="0.2">
      <c r="A49" t="s">
        <v>201</v>
      </c>
      <c r="B49" s="47"/>
      <c r="C49" s="47"/>
      <c r="D49" s="47"/>
      <c r="E49" s="47"/>
    </row>
    <row r="50" spans="1:5" x14ac:dyDescent="0.2">
      <c r="A50" t="s">
        <v>202</v>
      </c>
      <c r="B50" s="47"/>
      <c r="C50" s="47"/>
      <c r="D50" s="47"/>
      <c r="E50" s="47"/>
    </row>
    <row r="51" spans="1:5" x14ac:dyDescent="0.2">
      <c r="A51" t="s">
        <v>203</v>
      </c>
      <c r="B51" s="47"/>
      <c r="C51" s="47"/>
      <c r="D51" s="47"/>
      <c r="E51" s="47"/>
    </row>
    <row r="52" spans="1:5" x14ac:dyDescent="0.2">
      <c r="A52" t="s">
        <v>204</v>
      </c>
      <c r="B52" s="47"/>
      <c r="C52" s="47"/>
      <c r="D52" s="47"/>
      <c r="E52" s="47"/>
    </row>
    <row r="53" spans="1:5" x14ac:dyDescent="0.2">
      <c r="A53" t="s">
        <v>205</v>
      </c>
      <c r="B53" s="47"/>
      <c r="C53" s="47"/>
      <c r="D53" s="47"/>
      <c r="E53" s="47"/>
    </row>
    <row r="54" spans="1:5" x14ac:dyDescent="0.2">
      <c r="A54" t="s">
        <v>171</v>
      </c>
      <c r="B54" s="47"/>
      <c r="C54" s="47"/>
      <c r="D54" s="47"/>
      <c r="E54" s="47"/>
    </row>
    <row r="55" spans="1:5" x14ac:dyDescent="0.2">
      <c r="A55" t="s">
        <v>74</v>
      </c>
      <c r="B55" s="47"/>
      <c r="C55" s="47"/>
      <c r="D55" s="47"/>
      <c r="E55" s="47"/>
    </row>
    <row r="56" spans="1:5" x14ac:dyDescent="0.2">
      <c r="A56" t="s">
        <v>154</v>
      </c>
      <c r="B56" s="47"/>
      <c r="C56" s="47"/>
      <c r="D56" s="47"/>
      <c r="E56" s="47"/>
    </row>
    <row r="57" spans="1:5" x14ac:dyDescent="0.2">
      <c r="A57" t="s">
        <v>206</v>
      </c>
      <c r="B57" s="47"/>
      <c r="C57" s="47"/>
      <c r="D57" s="47"/>
      <c r="E57" s="47"/>
    </row>
    <row r="58" spans="1:5" x14ac:dyDescent="0.2">
      <c r="A58" t="s">
        <v>146</v>
      </c>
      <c r="B58" s="47"/>
      <c r="C58" s="47"/>
      <c r="D58" s="47"/>
      <c r="E58" s="47"/>
    </row>
    <row r="59" spans="1:5" x14ac:dyDescent="0.2">
      <c r="A59" t="s">
        <v>207</v>
      </c>
      <c r="B59" s="47"/>
      <c r="C59" s="47"/>
      <c r="D59" s="47"/>
      <c r="E59" s="47"/>
    </row>
    <row r="60" spans="1:5" x14ac:dyDescent="0.2">
      <c r="A60" t="s">
        <v>208</v>
      </c>
      <c r="B60" s="47"/>
      <c r="C60" s="47"/>
      <c r="D60" s="47"/>
      <c r="E60" s="47"/>
    </row>
    <row r="61" spans="1:5" x14ac:dyDescent="0.2">
      <c r="A61" t="s">
        <v>209</v>
      </c>
      <c r="B61" s="47"/>
      <c r="C61" s="47"/>
      <c r="D61" s="47"/>
      <c r="E61" s="47"/>
    </row>
    <row r="62" spans="1:5" x14ac:dyDescent="0.2">
      <c r="A62" t="s">
        <v>210</v>
      </c>
      <c r="B62" s="47"/>
      <c r="C62" s="47"/>
      <c r="D62" s="47"/>
      <c r="E62" s="47"/>
    </row>
    <row r="63" spans="1:5" x14ac:dyDescent="0.2">
      <c r="A63" t="s">
        <v>211</v>
      </c>
      <c r="B63" s="47"/>
      <c r="C63" s="47"/>
      <c r="D63" s="47"/>
      <c r="E63" s="47"/>
    </row>
    <row r="64" spans="1:5" x14ac:dyDescent="0.2">
      <c r="A64" t="s">
        <v>114</v>
      </c>
      <c r="B64" s="47"/>
      <c r="C64" s="47"/>
      <c r="D64" s="47"/>
      <c r="E64" s="47"/>
    </row>
    <row r="65" spans="1:5" x14ac:dyDescent="0.2">
      <c r="A65" t="s">
        <v>173</v>
      </c>
      <c r="B65" s="47"/>
      <c r="C65" s="47"/>
      <c r="D65" s="47"/>
      <c r="E65" s="47"/>
    </row>
    <row r="66" spans="1:5" x14ac:dyDescent="0.2">
      <c r="A66" t="s">
        <v>212</v>
      </c>
      <c r="B66" s="47"/>
      <c r="C66" s="47"/>
      <c r="D66" s="47"/>
      <c r="E66" s="47"/>
    </row>
    <row r="67" spans="1:5" x14ac:dyDescent="0.2">
      <c r="A67">
        <v>0</v>
      </c>
      <c r="B67" s="47"/>
      <c r="C67" s="47"/>
      <c r="D67" s="47"/>
      <c r="E67" s="47"/>
    </row>
    <row r="68" spans="1:5" x14ac:dyDescent="0.2">
      <c r="A68" t="s">
        <v>14</v>
      </c>
      <c r="B68" s="47"/>
      <c r="C68" s="47"/>
      <c r="D68" s="47"/>
      <c r="E68" s="47"/>
    </row>
  </sheetData>
  <customSheetViews>
    <customSheetView guid="{CB724201-FBEC-4626-9DD9-AEC98BB80DB0}" showRuler="0">
      <selection activeCell="I32" sqref="I32"/>
      <pageMargins left="0.75" right="0.75" top="1" bottom="1" header="0.5" footer="0.5"/>
      <pageSetup orientation="portrait" r:id="rId1"/>
      <headerFooter alignWithMargins="0"/>
    </customSheetView>
    <customSheetView guid="{20CF2976-B2A7-4F04-88DC-0AB25CA8A6C6}" showRuler="0">
      <selection activeCell="I32" sqref="I32"/>
      <pageMargins left="0.75" right="0.75" top="1" bottom="1" header="0.5" footer="0.5"/>
      <pageSetup orientation="portrait" r:id="rId2"/>
      <headerFooter alignWithMargins="0"/>
    </customSheetView>
    <customSheetView guid="{497CB486-623F-41B0-B370-EF2A82E78B1D}" showRuler="0">
      <selection activeCell="I32" sqref="I32"/>
      <pageMargins left="0.75" right="0.75" top="1" bottom="1" header="0.5" footer="0.5"/>
      <pageSetup orientation="portrait" r:id="rId3"/>
      <headerFooter alignWithMargins="0"/>
    </customSheetView>
    <customSheetView guid="{ED9CD846-0F6B-4BF7-A940-412E425E8FCE}" showRuler="0">
      <selection activeCell="I32" sqref="I32"/>
      <pageMargins left="0.75" right="0.75" top="1" bottom="1" header="0.5" footer="0.5"/>
      <pageSetup orientation="portrait" r:id="rId4"/>
      <headerFooter alignWithMargins="0"/>
    </customSheetView>
    <customSheetView guid="{921A7AC6-7D1A-435F-A825-B8B8C1A90F20}" showRuler="0">
      <selection activeCell="I32" sqref="I32"/>
      <pageMargins left="0.75" right="0.75" top="1" bottom="1" header="0.5" footer="0.5"/>
      <pageSetup orientation="portrait" r:id="rId5"/>
      <headerFooter alignWithMargins="0"/>
    </customSheetView>
    <customSheetView guid="{1D9F4367-0C2F-46F1-9E55-939D20D76F5B}" showRuler="0">
      <selection activeCell="I32" sqref="I32"/>
      <pageMargins left="0.75" right="0.75" top="1" bottom="1" header="0.5" footer="0.5"/>
      <pageSetup orientation="portrait" r:id="rId6"/>
      <headerFooter alignWithMargins="0"/>
    </customSheetView>
    <customSheetView guid="{AADB8EA3-75F0-4468-B5D5-C7110D6EC38B}" showRuler="0">
      <selection activeCell="I32" sqref="I32"/>
      <pageMargins left="0.75" right="0.75" top="1" bottom="1" header="0.5" footer="0.5"/>
      <pageSetup orientation="portrait" r:id="rId7"/>
      <headerFooter alignWithMargins="0"/>
    </customSheetView>
    <customSheetView guid="{8970DFA1-A026-4639-BD60-39EC20285CCC}" showRuler="0">
      <selection activeCell="I32" sqref="I32"/>
    </customSheetView>
  </customSheetViews>
  <phoneticPr fontId="0" type="noConversion"/>
  <pageMargins left="0.75" right="0.75" top="1" bottom="1" header="0.5" footer="0.5"/>
  <pageSetup orientation="portrait" r:id="rId8"/>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30"/>
  <sheetViews>
    <sheetView workbookViewId="0">
      <selection activeCell="O7" sqref="O7:O71"/>
    </sheetView>
  </sheetViews>
  <sheetFormatPr defaultRowHeight="12.75" x14ac:dyDescent="0.2"/>
  <cols>
    <col min="1" max="1" width="24.42578125" customWidth="1"/>
    <col min="5" max="5" width="12.5703125" customWidth="1"/>
    <col min="6" max="6" width="11" customWidth="1"/>
    <col min="7" max="7" width="11.85546875" customWidth="1"/>
  </cols>
  <sheetData>
    <row r="3" spans="1:9" x14ac:dyDescent="0.2">
      <c r="A3" t="s">
        <v>175</v>
      </c>
      <c r="E3">
        <v>39581.405044097221</v>
      </c>
    </row>
    <row r="4" spans="1:9" x14ac:dyDescent="0.2">
      <c r="E4" t="s">
        <v>176</v>
      </c>
    </row>
    <row r="6" spans="1:9" x14ac:dyDescent="0.2">
      <c r="H6">
        <v>101</v>
      </c>
      <c r="I6">
        <v>102</v>
      </c>
    </row>
    <row r="7" spans="1:9" x14ac:dyDescent="0.2">
      <c r="C7" t="s">
        <v>321</v>
      </c>
      <c r="D7" t="s">
        <v>322</v>
      </c>
      <c r="E7" t="s">
        <v>323</v>
      </c>
      <c r="F7" t="s">
        <v>324</v>
      </c>
    </row>
    <row r="8" spans="1:9" x14ac:dyDescent="0.2">
      <c r="A8" t="s">
        <v>82</v>
      </c>
      <c r="B8" t="s">
        <v>14</v>
      </c>
      <c r="C8">
        <v>0</v>
      </c>
      <c r="D8">
        <v>0</v>
      </c>
      <c r="E8">
        <v>0</v>
      </c>
      <c r="F8">
        <v>0</v>
      </c>
    </row>
    <row r="9" spans="1:9" x14ac:dyDescent="0.2">
      <c r="C9">
        <v>0</v>
      </c>
      <c r="D9">
        <v>0</v>
      </c>
      <c r="E9">
        <v>0</v>
      </c>
      <c r="F9">
        <v>0</v>
      </c>
    </row>
    <row r="10" spans="1:9" x14ac:dyDescent="0.2">
      <c r="A10" t="s">
        <v>15</v>
      </c>
      <c r="B10" s="20">
        <f>SUM(C10:F10)</f>
        <v>1156377.2342510573</v>
      </c>
      <c r="C10" s="20">
        <f>[10]BUDGET!D10</f>
        <v>405696.55377220205</v>
      </c>
      <c r="D10" s="20">
        <f>[10]BUDGET!E10</f>
        <v>510923.36597076734</v>
      </c>
      <c r="E10" s="20">
        <f>[10]BUDGET!F10</f>
        <v>140902.59860149273</v>
      </c>
      <c r="F10" s="20">
        <f>[10]BUDGET!G10</f>
        <v>98854.715906594996</v>
      </c>
      <c r="G10" s="20"/>
      <c r="H10" s="20">
        <f>+C10+F10</f>
        <v>504551.26967879705</v>
      </c>
      <c r="I10" s="20">
        <f>+E10+D10</f>
        <v>651825.96457226004</v>
      </c>
    </row>
    <row r="11" spans="1:9" x14ac:dyDescent="0.2">
      <c r="A11" t="s">
        <v>177</v>
      </c>
      <c r="B11" s="20">
        <f t="shared" ref="B11:B29" si="0">SUM(C11:F11)</f>
        <v>557952.01552613499</v>
      </c>
      <c r="C11" s="20">
        <f>[10]BUDGET!D11</f>
        <v>195748.58719508749</v>
      </c>
      <c r="D11" s="20">
        <f>[10]BUDGET!E11</f>
        <v>246520.52408089524</v>
      </c>
      <c r="E11" s="20">
        <f>[10]BUDGET!F11</f>
        <v>67985.503825220236</v>
      </c>
      <c r="F11" s="20">
        <f>[10]BUDGET!G11</f>
        <v>47697.400424932086</v>
      </c>
      <c r="G11" s="20"/>
      <c r="H11" s="20">
        <f t="shared" ref="H11:H28" si="1">+C11+F11</f>
        <v>243445.98762001959</v>
      </c>
      <c r="I11" s="20">
        <f t="shared" ref="I11:I29" si="2">+E11+D11</f>
        <v>314506.02790611546</v>
      </c>
    </row>
    <row r="12" spans="1:9" x14ac:dyDescent="0.2">
      <c r="A12" t="s">
        <v>178</v>
      </c>
      <c r="B12" s="20">
        <f t="shared" si="0"/>
        <v>1714329.2497771922</v>
      </c>
      <c r="C12" s="20">
        <f>[10]BUDGET!D12</f>
        <v>601445.14096728957</v>
      </c>
      <c r="D12" s="20">
        <f>[10]BUDGET!E12</f>
        <v>757443.89005166257</v>
      </c>
      <c r="E12" s="20">
        <f>[10]BUDGET!F12</f>
        <v>208888.10242671298</v>
      </c>
      <c r="F12" s="20">
        <f>[10]BUDGET!G12</f>
        <v>146552.11633152707</v>
      </c>
      <c r="G12" s="20"/>
      <c r="H12" s="20">
        <f t="shared" si="1"/>
        <v>747997.25729881669</v>
      </c>
      <c r="I12" s="20">
        <f t="shared" si="2"/>
        <v>966331.99247837556</v>
      </c>
    </row>
    <row r="13" spans="1:9" x14ac:dyDescent="0.2">
      <c r="A13" t="s">
        <v>17</v>
      </c>
      <c r="B13" s="20"/>
      <c r="C13" s="20">
        <f>[10]BUDGET!D13</f>
        <v>0</v>
      </c>
      <c r="D13" s="20">
        <f>[10]BUDGET!E13</f>
        <v>0</v>
      </c>
      <c r="E13" s="20">
        <f>[10]BUDGET!F13</f>
        <v>0</v>
      </c>
      <c r="F13" s="20">
        <f>[10]BUDGET!G13</f>
        <v>0</v>
      </c>
      <c r="G13" s="20"/>
      <c r="H13" s="20">
        <f t="shared" si="1"/>
        <v>0</v>
      </c>
      <c r="I13" s="20">
        <f t="shared" si="2"/>
        <v>0</v>
      </c>
    </row>
    <row r="14" spans="1:9" x14ac:dyDescent="0.2">
      <c r="A14" t="s">
        <v>179</v>
      </c>
      <c r="B14" s="20">
        <f t="shared" si="0"/>
        <v>24200</v>
      </c>
      <c r="C14" s="20">
        <f>[10]BUDGET!D14</f>
        <v>2000</v>
      </c>
      <c r="D14" s="20">
        <f>[10]BUDGET!E14</f>
        <v>7700</v>
      </c>
      <c r="E14" s="20">
        <f>[10]BUDGET!F14</f>
        <v>14500</v>
      </c>
      <c r="F14" s="20">
        <f>[10]BUDGET!G14</f>
        <v>0</v>
      </c>
      <c r="G14" s="20"/>
      <c r="H14" s="20">
        <f t="shared" si="1"/>
        <v>2000</v>
      </c>
      <c r="I14" s="20">
        <f t="shared" si="2"/>
        <v>22200</v>
      </c>
    </row>
    <row r="15" spans="1:9" x14ac:dyDescent="0.2">
      <c r="A15" t="s">
        <v>27</v>
      </c>
      <c r="B15" s="20">
        <f t="shared" si="0"/>
        <v>0</v>
      </c>
      <c r="C15" s="20">
        <f>[10]BUDGET!D15</f>
        <v>0</v>
      </c>
      <c r="D15" s="20">
        <f>[10]BUDGET!E15</f>
        <v>0</v>
      </c>
      <c r="E15" s="20">
        <f>[10]BUDGET!F15</f>
        <v>0</v>
      </c>
      <c r="F15" s="20">
        <f>[10]BUDGET!G15</f>
        <v>0</v>
      </c>
      <c r="G15" s="20"/>
      <c r="H15" s="20">
        <f t="shared" si="1"/>
        <v>0</v>
      </c>
      <c r="I15" s="20">
        <f t="shared" si="2"/>
        <v>0</v>
      </c>
    </row>
    <row r="16" spans="1:9" x14ac:dyDescent="0.2">
      <c r="A16" t="s">
        <v>18</v>
      </c>
      <c r="B16" s="20">
        <f t="shared" si="0"/>
        <v>20700</v>
      </c>
      <c r="C16" s="20">
        <f>[10]BUDGET!D16</f>
        <v>7000</v>
      </c>
      <c r="D16" s="20">
        <f>[10]BUDGET!E16</f>
        <v>9000</v>
      </c>
      <c r="E16" s="20">
        <f>[10]BUDGET!F16</f>
        <v>3500</v>
      </c>
      <c r="F16" s="20">
        <f>[10]BUDGET!G16</f>
        <v>1200</v>
      </c>
      <c r="G16" s="20"/>
      <c r="H16" s="20">
        <f t="shared" si="1"/>
        <v>8200</v>
      </c>
      <c r="I16" s="20">
        <f t="shared" si="2"/>
        <v>12500</v>
      </c>
    </row>
    <row r="17" spans="1:9" x14ac:dyDescent="0.2">
      <c r="A17" t="s">
        <v>19</v>
      </c>
      <c r="B17" s="20">
        <f t="shared" si="0"/>
        <v>96439.564162214665</v>
      </c>
      <c r="C17" s="20">
        <f>[10]BUDGET!D17</f>
        <v>25546.904413831697</v>
      </c>
      <c r="D17" s="20">
        <f>[10]BUDGET!E17</f>
        <v>47900.445775934437</v>
      </c>
      <c r="E17" s="20">
        <f>[10]BUDGET!F17</f>
        <v>14370.13373278033</v>
      </c>
      <c r="F17" s="20">
        <f>[10]BUDGET!G17</f>
        <v>8622.0802396681993</v>
      </c>
      <c r="G17" s="20"/>
      <c r="H17" s="20">
        <f t="shared" si="1"/>
        <v>34168.984653499894</v>
      </c>
      <c r="I17" s="20">
        <f t="shared" si="2"/>
        <v>62270.579508714771</v>
      </c>
    </row>
    <row r="18" spans="1:9" x14ac:dyDescent="0.2">
      <c r="A18" t="s">
        <v>65</v>
      </c>
      <c r="B18" s="20">
        <f t="shared" si="0"/>
        <v>9200</v>
      </c>
      <c r="C18" s="20">
        <f>[10]BUDGET!D18</f>
        <v>5000</v>
      </c>
      <c r="D18" s="20">
        <f>[10]BUDGET!E18</f>
        <v>1500</v>
      </c>
      <c r="E18" s="20">
        <f>[10]BUDGET!F18</f>
        <v>0</v>
      </c>
      <c r="F18" s="20">
        <f>[10]BUDGET!G18</f>
        <v>2700</v>
      </c>
      <c r="G18" s="20"/>
      <c r="H18" s="20">
        <f t="shared" si="1"/>
        <v>7700</v>
      </c>
      <c r="I18" s="20">
        <f t="shared" si="2"/>
        <v>1500</v>
      </c>
    </row>
    <row r="19" spans="1:9" x14ac:dyDescent="0.2">
      <c r="A19" t="s">
        <v>153</v>
      </c>
      <c r="B19" s="20">
        <f t="shared" si="0"/>
        <v>0</v>
      </c>
      <c r="C19" s="20">
        <f>[10]BUDGET!D19</f>
        <v>0</v>
      </c>
      <c r="D19" s="20">
        <f>[10]BUDGET!E19</f>
        <v>0</v>
      </c>
      <c r="E19" s="20">
        <f>[10]BUDGET!F19</f>
        <v>0</v>
      </c>
      <c r="F19" s="20">
        <f>[10]BUDGET!G19</f>
        <v>0</v>
      </c>
      <c r="G19" s="20"/>
      <c r="H19" s="20">
        <f t="shared" si="1"/>
        <v>0</v>
      </c>
      <c r="I19" s="20">
        <f t="shared" si="2"/>
        <v>0</v>
      </c>
    </row>
    <row r="20" spans="1:9" x14ac:dyDescent="0.2">
      <c r="A20" t="s">
        <v>180</v>
      </c>
      <c r="B20" s="20">
        <f t="shared" si="0"/>
        <v>654206</v>
      </c>
      <c r="C20" s="20">
        <f>[10]BUDGET!D20</f>
        <v>96458</v>
      </c>
      <c r="D20" s="20">
        <f>[10]BUDGET!E20</f>
        <v>544748</v>
      </c>
      <c r="E20" s="20">
        <f>[10]BUDGET!F20</f>
        <v>7100</v>
      </c>
      <c r="F20" s="20">
        <f>[10]BUDGET!G20</f>
        <v>5900</v>
      </c>
      <c r="G20" s="20"/>
      <c r="H20" s="20">
        <f t="shared" si="1"/>
        <v>102358</v>
      </c>
      <c r="I20" s="20">
        <f t="shared" si="2"/>
        <v>551848</v>
      </c>
    </row>
    <row r="21" spans="1:9" x14ac:dyDescent="0.2">
      <c r="B21" s="20">
        <f t="shared" si="0"/>
        <v>0</v>
      </c>
      <c r="C21" s="20">
        <f>[10]BUDGET!D21</f>
        <v>0</v>
      </c>
      <c r="D21" s="20">
        <f>[10]BUDGET!E21</f>
        <v>0</v>
      </c>
      <c r="E21" s="20">
        <f>[10]BUDGET!F21</f>
        <v>0</v>
      </c>
      <c r="F21" s="20">
        <f>[10]BUDGET!G21</f>
        <v>0</v>
      </c>
      <c r="G21" s="20"/>
      <c r="H21" s="20">
        <f t="shared" si="1"/>
        <v>0</v>
      </c>
      <c r="I21" s="20">
        <f t="shared" si="2"/>
        <v>0</v>
      </c>
    </row>
    <row r="22" spans="1:9" x14ac:dyDescent="0.2">
      <c r="A22" t="s">
        <v>181</v>
      </c>
      <c r="B22" s="20">
        <f t="shared" si="0"/>
        <v>2519074.8139394065</v>
      </c>
      <c r="C22" s="20">
        <f>[10]BUDGET!D22</f>
        <v>737450.04538112122</v>
      </c>
      <c r="D22" s="20">
        <f>[10]BUDGET!E22</f>
        <v>1368292.335827597</v>
      </c>
      <c r="E22" s="20">
        <f>[10]BUDGET!F22</f>
        <v>248358.2361594933</v>
      </c>
      <c r="F22" s="20">
        <f>[10]BUDGET!G22</f>
        <v>164974.19657119527</v>
      </c>
      <c r="G22" s="20"/>
      <c r="H22" s="20">
        <f t="shared" si="1"/>
        <v>902424.24195231649</v>
      </c>
      <c r="I22" s="20">
        <f t="shared" si="2"/>
        <v>1616650.5719870902</v>
      </c>
    </row>
    <row r="23" spans="1:9" x14ac:dyDescent="0.2">
      <c r="A23" t="s">
        <v>253</v>
      </c>
      <c r="B23" s="20">
        <f t="shared" si="0"/>
        <v>0</v>
      </c>
      <c r="C23" s="20">
        <f>[10]BUDGET!D23</f>
        <v>0</v>
      </c>
      <c r="D23" s="20">
        <f>[10]BUDGET!E23</f>
        <v>0</v>
      </c>
      <c r="E23" s="20">
        <f>[10]BUDGET!F23</f>
        <v>0</v>
      </c>
      <c r="F23" s="20">
        <f>[10]BUDGET!G23</f>
        <v>0</v>
      </c>
      <c r="G23" s="20"/>
      <c r="H23" s="20">
        <f t="shared" si="1"/>
        <v>0</v>
      </c>
      <c r="I23" s="20">
        <f t="shared" si="2"/>
        <v>0</v>
      </c>
    </row>
    <row r="24" spans="1:9" x14ac:dyDescent="0.2">
      <c r="A24" t="s">
        <v>254</v>
      </c>
      <c r="B24" s="20">
        <f t="shared" si="0"/>
        <v>0</v>
      </c>
      <c r="C24" s="20">
        <f>[10]BUDGET!D24</f>
        <v>0</v>
      </c>
      <c r="D24" s="20">
        <f>[10]BUDGET!E24</f>
        <v>0</v>
      </c>
      <c r="E24" s="20">
        <f>[10]BUDGET!F24</f>
        <v>0</v>
      </c>
      <c r="F24" s="20">
        <f>[10]BUDGET!G24</f>
        <v>0</v>
      </c>
      <c r="G24" s="20"/>
      <c r="H24" s="20">
        <f t="shared" si="1"/>
        <v>0</v>
      </c>
      <c r="I24" s="20">
        <f t="shared" si="2"/>
        <v>0</v>
      </c>
    </row>
    <row r="25" spans="1:9" x14ac:dyDescent="0.2">
      <c r="A25" t="s">
        <v>21</v>
      </c>
      <c r="B25" s="20">
        <f t="shared" si="0"/>
        <v>0</v>
      </c>
      <c r="C25" s="20">
        <f>[10]BUDGET!D25</f>
        <v>0</v>
      </c>
      <c r="D25" s="20">
        <f>[10]BUDGET!E25</f>
        <v>0</v>
      </c>
      <c r="E25" s="20">
        <f>[10]BUDGET!F25</f>
        <v>0</v>
      </c>
      <c r="F25" s="20">
        <f>[10]BUDGET!G25</f>
        <v>0</v>
      </c>
      <c r="G25" s="20"/>
      <c r="H25" s="20">
        <f t="shared" si="1"/>
        <v>0</v>
      </c>
      <c r="I25" s="20">
        <f t="shared" si="2"/>
        <v>0</v>
      </c>
    </row>
    <row r="26" spans="1:9" x14ac:dyDescent="0.2">
      <c r="A26" t="s">
        <v>22</v>
      </c>
      <c r="B26" s="20">
        <f t="shared" si="0"/>
        <v>0</v>
      </c>
      <c r="C26" s="20">
        <f>[10]BUDGET!D26</f>
        <v>0</v>
      </c>
      <c r="D26" s="20">
        <f>[10]BUDGET!E26</f>
        <v>0</v>
      </c>
      <c r="E26" s="20">
        <f>[10]BUDGET!F26</f>
        <v>0</v>
      </c>
      <c r="F26" s="20">
        <f>[10]BUDGET!G26</f>
        <v>0</v>
      </c>
      <c r="G26" s="20"/>
      <c r="H26" s="20">
        <f t="shared" si="1"/>
        <v>0</v>
      </c>
      <c r="I26" s="20">
        <f t="shared" si="2"/>
        <v>0</v>
      </c>
    </row>
    <row r="27" spans="1:9" x14ac:dyDescent="0.2">
      <c r="A27" t="s">
        <v>182</v>
      </c>
      <c r="B27" s="20">
        <f t="shared" si="0"/>
        <v>0</v>
      </c>
      <c r="C27" s="20">
        <f>[10]BUDGET!D27</f>
        <v>0</v>
      </c>
      <c r="D27" s="20">
        <f>[10]BUDGET!E27</f>
        <v>0</v>
      </c>
      <c r="E27" s="20">
        <f>[10]BUDGET!F27</f>
        <v>0</v>
      </c>
      <c r="F27" s="20">
        <f>[10]BUDGET!G27</f>
        <v>0</v>
      </c>
      <c r="G27" s="20"/>
      <c r="H27" s="20">
        <f t="shared" si="1"/>
        <v>0</v>
      </c>
      <c r="I27" s="20">
        <f t="shared" si="2"/>
        <v>0</v>
      </c>
    </row>
    <row r="28" spans="1:9" x14ac:dyDescent="0.2">
      <c r="B28" s="20">
        <f t="shared" si="0"/>
        <v>0</v>
      </c>
      <c r="C28" s="20">
        <f>[10]BUDGET!D28</f>
        <v>0</v>
      </c>
      <c r="D28" s="20">
        <f>[10]BUDGET!E28</f>
        <v>0</v>
      </c>
      <c r="E28" s="20">
        <f>[10]BUDGET!F28</f>
        <v>0</v>
      </c>
      <c r="F28" s="20">
        <f>[10]BUDGET!G28</f>
        <v>0</v>
      </c>
      <c r="G28" s="20"/>
      <c r="H28" s="20">
        <f t="shared" si="1"/>
        <v>0</v>
      </c>
      <c r="I28" s="20">
        <f t="shared" si="2"/>
        <v>0</v>
      </c>
    </row>
    <row r="29" spans="1:9" x14ac:dyDescent="0.2">
      <c r="A29" t="s">
        <v>183</v>
      </c>
      <c r="B29" s="20">
        <f t="shared" si="0"/>
        <v>2519074.8139394065</v>
      </c>
      <c r="C29" s="20">
        <f>[10]BUDGET!D29</f>
        <v>737450.04538112122</v>
      </c>
      <c r="D29" s="20">
        <f>[10]BUDGET!E29</f>
        <v>1368292.335827597</v>
      </c>
      <c r="E29" s="20">
        <f>[10]BUDGET!F29</f>
        <v>248358.2361594933</v>
      </c>
      <c r="F29" s="20">
        <f>[10]BUDGET!G29</f>
        <v>164974.19657119527</v>
      </c>
      <c r="G29" s="20"/>
      <c r="H29" s="20">
        <f>+C29+F29</f>
        <v>902424.24195231649</v>
      </c>
      <c r="I29" s="20">
        <f t="shared" si="2"/>
        <v>1616650.5719870902</v>
      </c>
    </row>
    <row r="30" spans="1:9" x14ac:dyDescent="0.2">
      <c r="C30" s="20"/>
      <c r="D30" s="20"/>
      <c r="E30" s="20"/>
      <c r="F30" s="20"/>
      <c r="G30" s="20"/>
    </row>
  </sheetData>
  <customSheetViews>
    <customSheetView guid="{CB724201-FBEC-4626-9DD9-AEC98BB80DB0}" showRuler="0">
      <selection activeCell="K28" sqref="K27:K28"/>
      <pageMargins left="0.75" right="0.75" top="1" bottom="1" header="0.5" footer="0.5"/>
      <pageSetup orientation="portrait" r:id="rId1"/>
      <headerFooter alignWithMargins="0"/>
    </customSheetView>
    <customSheetView guid="{20CF2976-B2A7-4F04-88DC-0AB25CA8A6C6}" showRuler="0">
      <selection activeCell="K28" sqref="K27:K28"/>
      <pageMargins left="0.75" right="0.75" top="1" bottom="1" header="0.5" footer="0.5"/>
      <pageSetup orientation="portrait" r:id="rId2"/>
      <headerFooter alignWithMargins="0"/>
    </customSheetView>
    <customSheetView guid="{497CB486-623F-41B0-B370-EF2A82E78B1D}" showRuler="0">
      <selection activeCell="K28" sqref="K27:K28"/>
      <pageMargins left="0.75" right="0.75" top="1" bottom="1" header="0.5" footer="0.5"/>
      <pageSetup orientation="portrait" r:id="rId3"/>
      <headerFooter alignWithMargins="0"/>
    </customSheetView>
    <customSheetView guid="{ED9CD846-0F6B-4BF7-A940-412E425E8FCE}" showRuler="0">
      <selection activeCell="K28" sqref="K27:K28"/>
      <pageMargins left="0.75" right="0.75" top="1" bottom="1" header="0.5" footer="0.5"/>
      <pageSetup orientation="portrait" r:id="rId4"/>
      <headerFooter alignWithMargins="0"/>
    </customSheetView>
    <customSheetView guid="{921A7AC6-7D1A-435F-A825-B8B8C1A90F20}" showRuler="0">
      <selection activeCell="K28" sqref="K27:K28"/>
      <pageMargins left="0.75" right="0.75" top="1" bottom="1" header="0.5" footer="0.5"/>
      <pageSetup orientation="portrait" r:id="rId5"/>
      <headerFooter alignWithMargins="0"/>
    </customSheetView>
    <customSheetView guid="{1D9F4367-0C2F-46F1-9E55-939D20D76F5B}" showRuler="0">
      <selection activeCell="K28" sqref="K27:K28"/>
      <pageMargins left="0.75" right="0.75" top="1" bottom="1" header="0.5" footer="0.5"/>
      <pageSetup orientation="portrait" r:id="rId6"/>
      <headerFooter alignWithMargins="0"/>
    </customSheetView>
    <customSheetView guid="{AADB8EA3-75F0-4468-B5D5-C7110D6EC38B}" showRuler="0">
      <selection activeCell="K28" sqref="K27:K28"/>
      <pageMargins left="0.75" right="0.75" top="1" bottom="1" header="0.5" footer="0.5"/>
      <pageSetup orientation="portrait" r:id="rId7"/>
      <headerFooter alignWithMargins="0"/>
    </customSheetView>
    <customSheetView guid="{8970DFA1-A026-4639-BD60-39EC20285CCC}" showRuler="0">
      <selection activeCell="K28" sqref="K27:K28"/>
    </customSheetView>
  </customSheetViews>
  <phoneticPr fontId="0" type="noConversion"/>
  <pageMargins left="0.75" right="0.75" top="1" bottom="1" header="0.5" footer="0.5"/>
  <pageSetup scale="86" orientation="portrait" r:id="rId8"/>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1"/>
  <sheetViews>
    <sheetView workbookViewId="0">
      <selection activeCell="A3" sqref="A3"/>
    </sheetView>
  </sheetViews>
  <sheetFormatPr defaultRowHeight="12.75" x14ac:dyDescent="0.2"/>
  <cols>
    <col min="2" max="2" width="17" customWidth="1"/>
    <col min="3" max="3" width="12.7109375" customWidth="1"/>
    <col min="4" max="4" width="13.42578125" customWidth="1"/>
    <col min="5" max="5" width="9.85546875" customWidth="1"/>
  </cols>
  <sheetData>
    <row r="2" spans="2:6" x14ac:dyDescent="0.2">
      <c r="C2" t="s">
        <v>143</v>
      </c>
      <c r="D2" t="s">
        <v>144</v>
      </c>
      <c r="E2" t="s">
        <v>142</v>
      </c>
    </row>
    <row r="3" spans="2:6" x14ac:dyDescent="0.2">
      <c r="B3" t="s">
        <v>134</v>
      </c>
      <c r="C3" s="41" t="e">
        <f>+AGING!B10+'C&amp;E'!#REF!+'DATA SVC'!B10+WORKFORCE!B10+'PUBLIC SVC'!B10+TRANSP!B10+WORKSHOP!B10+'INTERNAL SVC'!B10+'DATA SVC'!D10+'DATA SVC'!F10</f>
        <v>#REF!</v>
      </c>
      <c r="D3" s="41">
        <f>+INDIR!B29</f>
        <v>2519074.8139394065</v>
      </c>
      <c r="E3" t="e">
        <f>+D3/C5</f>
        <v>#REF!</v>
      </c>
      <c r="F3" t="s">
        <v>157</v>
      </c>
    </row>
    <row r="4" spans="2:6" x14ac:dyDescent="0.2">
      <c r="B4" t="s">
        <v>135</v>
      </c>
      <c r="C4" s="41" t="e">
        <f>+AGING!B11+'C&amp;E'!#REF!+'DATA SVC'!B11+WORKFORCE!B11+'PUBLIC SVC'!B11+TRANSP!B11+WORKSHOP!B11+'INTERNAL SVC'!B11+'DATA SVC'!D11+'DATA SVC'!F11</f>
        <v>#REF!</v>
      </c>
      <c r="D4" s="41"/>
    </row>
    <row r="5" spans="2:6" x14ac:dyDescent="0.2">
      <c r="B5" t="s">
        <v>145</v>
      </c>
      <c r="C5" s="41" t="e">
        <f>SUM(C3:C4)</f>
        <v>#REF!</v>
      </c>
      <c r="D5" s="41"/>
    </row>
    <row r="6" spans="2:6" x14ac:dyDescent="0.2">
      <c r="B6" t="s">
        <v>136</v>
      </c>
      <c r="C6" s="41" t="e">
        <f>+AGING!B13+'C&amp;E'!#REF!+'DATA SVC'!B13+WORKFORCE!B13+'PUBLIC SVC'!B13+TRANSP!B13+WORKSHOP!B13+'INTERNAL SVC'!B13+'DATA SVC'!D13+'DATA SVC'!F13</f>
        <v>#REF!</v>
      </c>
      <c r="D6" s="41"/>
    </row>
    <row r="7" spans="2:6" x14ac:dyDescent="0.2">
      <c r="C7" s="41"/>
      <c r="D7" s="41"/>
    </row>
    <row r="8" spans="2:6" x14ac:dyDescent="0.2">
      <c r="B8" t="s">
        <v>137</v>
      </c>
      <c r="C8" s="68" t="e">
        <f>+TRANSP!B23+'PUBLIC SVC'!B23+'DATA SVC'!B23+'C&amp;E'!#REF!</f>
        <v>#REF!</v>
      </c>
      <c r="D8" s="41">
        <f>+'DATA SVC'!D29</f>
        <v>0</v>
      </c>
      <c r="E8" s="41" t="e">
        <f>+C8-D8</f>
        <v>#REF!</v>
      </c>
    </row>
    <row r="9" spans="2:6" x14ac:dyDescent="0.2">
      <c r="B9" t="s">
        <v>138</v>
      </c>
      <c r="C9" s="41" t="e">
        <f>+AGING!B24+'C&amp;E'!#REF!+'DATA SVC'!B24+'DATA SVC'!D24+WORKFORCE!B24+'PUBLIC SVC'!B24+TRANSP!B24+WORKSHOP!B24</f>
        <v>#REF!</v>
      </c>
      <c r="D9" s="41">
        <f>+'DATA SVC'!F29</f>
        <v>0</v>
      </c>
      <c r="E9" s="41" t="e">
        <f>+C9-D9</f>
        <v>#REF!</v>
      </c>
    </row>
    <row r="10" spans="2:6" x14ac:dyDescent="0.2">
      <c r="B10" t="s">
        <v>139</v>
      </c>
      <c r="C10" s="41" t="e">
        <f>+AGING!B25+'C&amp;E'!#REF!+'DATA SVC'!B25+'DATA SVC'!D25+'DATA SVC'!F25+WORKFORCE!B25+'PUBLIC SVC'!B25+TRANSP!B25+WORKSHOP!B25</f>
        <v>#REF!</v>
      </c>
      <c r="D10" s="41">
        <f>+'INTERNAL SVC'!E29</f>
        <v>556087.46623173682</v>
      </c>
      <c r="E10" s="41" t="e">
        <f>+C10-D10</f>
        <v>#REF!</v>
      </c>
    </row>
    <row r="11" spans="2:6" x14ac:dyDescent="0.2">
      <c r="B11" t="s">
        <v>140</v>
      </c>
      <c r="C11" s="41" t="e">
        <f>+AGING!B26+'C&amp;E'!#REF!+'DATA SVC'!B26+'DATA SVC'!D26+'DATA SVC'!F26+WORKFORCE!B26+'PUBLIC SVC'!B26+TRANSP!B26+WORKSHOP!B26</f>
        <v>#REF!</v>
      </c>
      <c r="D11" s="41">
        <f>+'INTERNAL SVC'!C29</f>
        <v>227900.6036626336</v>
      </c>
      <c r="E11" s="41" t="e">
        <f>+C11-D11</f>
        <v>#REF!</v>
      </c>
    </row>
    <row r="12" spans="2:6" x14ac:dyDescent="0.2">
      <c r="B12" t="s">
        <v>141</v>
      </c>
      <c r="C12" s="41" t="e">
        <f>+AGING!B27+'C&amp;E'!#REF!+'DATA SVC'!B27+'DATA SVC'!D27+'DATA SVC'!F27+WORKFORCE!B27+'PUBLIC SVC'!B27+TRANSP!B27+WORKSHOP!B27</f>
        <v>#REF!</v>
      </c>
      <c r="D12" s="41">
        <f>+'INTERNAL SVC'!D29</f>
        <v>319884.07349994261</v>
      </c>
      <c r="E12" s="41" t="e">
        <f>+C12-D12</f>
        <v>#REF!</v>
      </c>
    </row>
    <row r="15" spans="2:6" x14ac:dyDescent="0.2">
      <c r="B15" t="s">
        <v>150</v>
      </c>
    </row>
    <row r="16" spans="2:6" x14ac:dyDescent="0.2">
      <c r="B16" t="s">
        <v>151</v>
      </c>
      <c r="C16">
        <v>12</v>
      </c>
      <c r="D16" s="23">
        <f>+C16/$C$21</f>
        <v>0.52173913043478259</v>
      </c>
      <c r="E16" s="20">
        <f>+$D$8*D16</f>
        <v>0</v>
      </c>
    </row>
    <row r="17" spans="2:5" x14ac:dyDescent="0.2">
      <c r="B17" t="s">
        <v>103</v>
      </c>
      <c r="C17">
        <v>7</v>
      </c>
      <c r="D17" s="23">
        <f>+C17/$C$21</f>
        <v>0.30434782608695654</v>
      </c>
      <c r="E17" s="20">
        <f>+$D$8*D17</f>
        <v>0</v>
      </c>
    </row>
    <row r="18" spans="2:5" x14ac:dyDescent="0.2">
      <c r="B18" s="49">
        <v>911</v>
      </c>
      <c r="C18">
        <v>1</v>
      </c>
      <c r="D18" s="23">
        <f>+C18/$C$21</f>
        <v>4.3478260869565216E-2</v>
      </c>
      <c r="E18" s="20">
        <f>+$D$8*D18</f>
        <v>0</v>
      </c>
    </row>
    <row r="19" spans="2:5" x14ac:dyDescent="0.2">
      <c r="B19" t="s">
        <v>152</v>
      </c>
      <c r="C19">
        <v>3</v>
      </c>
      <c r="D19" s="23">
        <f>+C19/$C$21</f>
        <v>0.13043478260869565</v>
      </c>
      <c r="E19" s="20">
        <f>+$D$8*D19</f>
        <v>0</v>
      </c>
    </row>
    <row r="21" spans="2:5" x14ac:dyDescent="0.2">
      <c r="C21">
        <f>SUM(C16:C20)</f>
        <v>23</v>
      </c>
    </row>
  </sheetData>
  <customSheetViews>
    <customSheetView guid="{CB724201-FBEC-4626-9DD9-AEC98BB80DB0}" showRuler="0">
      <selection activeCell="G8" sqref="G8"/>
      <pageMargins left="0.75" right="0.75" top="1" bottom="1" header="0.5" footer="0.5"/>
      <pageSetup orientation="portrait" r:id="rId1"/>
      <headerFooter alignWithMargins="0"/>
    </customSheetView>
    <customSheetView guid="{20CF2976-B2A7-4F04-88DC-0AB25CA8A6C6}" showRuler="0">
      <selection activeCell="G8" sqref="G8"/>
      <pageMargins left="0.75" right="0.75" top="1" bottom="1" header="0.5" footer="0.5"/>
      <pageSetup orientation="portrait" r:id="rId2"/>
      <headerFooter alignWithMargins="0"/>
    </customSheetView>
    <customSheetView guid="{497CB486-623F-41B0-B370-EF2A82E78B1D}" showRuler="0">
      <selection activeCell="G8" sqref="G8"/>
      <pageMargins left="0.75" right="0.75" top="1" bottom="1" header="0.5" footer="0.5"/>
      <pageSetup orientation="portrait" r:id="rId3"/>
      <headerFooter alignWithMargins="0"/>
    </customSheetView>
    <customSheetView guid="{ED9CD846-0F6B-4BF7-A940-412E425E8FCE}" showRuler="0">
      <selection activeCell="G8" sqref="G8"/>
      <pageMargins left="0.75" right="0.75" top="1" bottom="1" header="0.5" footer="0.5"/>
      <pageSetup orientation="portrait" r:id="rId4"/>
      <headerFooter alignWithMargins="0"/>
    </customSheetView>
    <customSheetView guid="{921A7AC6-7D1A-435F-A825-B8B8C1A90F20}" showRuler="0">
      <selection activeCell="G8" sqref="G8"/>
      <pageMargins left="0.75" right="0.75" top="1" bottom="1" header="0.5" footer="0.5"/>
      <pageSetup orientation="portrait" r:id="rId5"/>
      <headerFooter alignWithMargins="0"/>
    </customSheetView>
    <customSheetView guid="{1D9F4367-0C2F-46F1-9E55-939D20D76F5B}" showRuler="0">
      <selection activeCell="G8" sqref="G8"/>
      <pageMargins left="0.75" right="0.75" top="1" bottom="1" header="0.5" footer="0.5"/>
      <pageSetup orientation="portrait" r:id="rId6"/>
      <headerFooter alignWithMargins="0"/>
    </customSheetView>
    <customSheetView guid="{AADB8EA3-75F0-4468-B5D5-C7110D6EC38B}" showRuler="0">
      <selection activeCell="G8" sqref="G8"/>
      <pageMargins left="0.75" right="0.75" top="1" bottom="1" header="0.5" footer="0.5"/>
      <pageSetup orientation="portrait" r:id="rId7"/>
      <headerFooter alignWithMargins="0"/>
    </customSheetView>
    <customSheetView guid="{8970DFA1-A026-4639-BD60-39EC20285CCC}" showRuler="0">
      <selection activeCell="G8" sqref="G8"/>
    </customSheetView>
  </customSheetViews>
  <phoneticPr fontId="0" type="noConversion"/>
  <pageMargins left="0.75" right="0.75" top="1" bottom="1" header="0.5" footer="0.5"/>
  <pageSetup orientation="portrait" r:id="rId8"/>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21"/>
  <sheetViews>
    <sheetView workbookViewId="0">
      <selection activeCell="O7" sqref="O7:O71"/>
    </sheetView>
  </sheetViews>
  <sheetFormatPr defaultRowHeight="12.75" x14ac:dyDescent="0.2"/>
  <cols>
    <col min="2" max="2" width="13.85546875" customWidth="1"/>
    <col min="3" max="3" width="10.5703125" customWidth="1"/>
    <col min="4" max="4" width="12" customWidth="1"/>
    <col min="5" max="5" width="11.85546875" customWidth="1"/>
  </cols>
  <sheetData>
    <row r="3" spans="2:6" x14ac:dyDescent="0.2">
      <c r="C3" t="s">
        <v>143</v>
      </c>
      <c r="D3" t="s">
        <v>144</v>
      </c>
      <c r="E3" t="s">
        <v>142</v>
      </c>
    </row>
    <row r="4" spans="2:6" x14ac:dyDescent="0.2">
      <c r="B4" t="s">
        <v>134</v>
      </c>
      <c r="C4" s="20">
        <f>+'C&amp;E'!B9+'DATA SVC'!B10+'DATA SVC'!D10+'DATA SVC'!F10+AGING!B10+WORKFORCE!B10+'PUBLIC SVC'!B10+TRANSP!B10+WORKSHOP!B10+'INTERNAL SVC'!B10</f>
        <v>15090649.360510411</v>
      </c>
      <c r="D4" s="20">
        <f>+INDIR!B29</f>
        <v>2519074.8139394065</v>
      </c>
      <c r="E4">
        <f>+D4/C6</f>
        <v>0.11260001168940627</v>
      </c>
      <c r="F4" s="9" t="s">
        <v>290</v>
      </c>
    </row>
    <row r="5" spans="2:6" x14ac:dyDescent="0.2">
      <c r="B5" t="s">
        <v>135</v>
      </c>
      <c r="C5" s="102">
        <f>+'C&amp;E'!B10+'DATA SVC'!B11+'DATA SVC'!D11+'DATA SVC'!F11+AGING!B11+WORKFORCE!B11+'PUBLIC SVC'!B11+TRANSP!B11+WORKSHOP!B11+'INTERNAL SVC'!B11</f>
        <v>7281238.3164462727</v>
      </c>
    </row>
    <row r="6" spans="2:6" x14ac:dyDescent="0.2">
      <c r="B6" t="s">
        <v>145</v>
      </c>
      <c r="C6">
        <f>SUM(C4:C5)</f>
        <v>22371887.676956683</v>
      </c>
    </row>
    <row r="7" spans="2:6" x14ac:dyDescent="0.2">
      <c r="B7" t="s">
        <v>136</v>
      </c>
      <c r="C7" s="20">
        <f>+AGING!B13+'C&amp;E'!B12+'DATA SVC'!B13+'DATA SVC'!D13+'DATA SVC'!F13+WORKFORCE!B13+'PUBLIC SVC'!B13+TRANSP!B13+'INTERNAL SVC'!B13+WORKSHOP!B13</f>
        <v>2519074.5524253221</v>
      </c>
    </row>
    <row r="9" spans="2:6" x14ac:dyDescent="0.2">
      <c r="B9" t="s">
        <v>137</v>
      </c>
      <c r="C9" s="20">
        <f>+'C&amp;E'!B22+'DATA SVC'!B23+AGING!B23+WORKFORCE!B23+'PUBLIC SVC'!B23+TRANSP!B23+WORKSHOP!B23</f>
        <v>217198.56511233147</v>
      </c>
      <c r="D9" s="20">
        <f>+'DATA SVC'!D30</f>
        <v>217198.56511233145</v>
      </c>
      <c r="E9" s="20">
        <f t="shared" ref="E9:E14" si="0">+C9-D9</f>
        <v>0</v>
      </c>
    </row>
    <row r="10" spans="2:6" x14ac:dyDescent="0.2">
      <c r="B10" t="s">
        <v>138</v>
      </c>
      <c r="C10" s="102">
        <f>+'C&amp;E'!B23+'DATA SVC'!B24+AGING!B24+WORKFORCE!B24+'PUBLIC SVC'!B24+TRANSP!B24+WORKSHOP!B24</f>
        <v>1248131.3212403243</v>
      </c>
      <c r="D10" s="20">
        <f>+'DATA SVC'!F30</f>
        <v>1248131.3212403243</v>
      </c>
      <c r="E10" s="20">
        <f t="shared" si="0"/>
        <v>0</v>
      </c>
    </row>
    <row r="11" spans="2:6" x14ac:dyDescent="0.2">
      <c r="B11" t="s">
        <v>139</v>
      </c>
      <c r="C11" s="102">
        <f>+'C&amp;E'!B24+'DATA SVC'!B25+'DATA SVC'!D25+'DATA SVC'!F25+AGING!B25+WORKFORCE!B25+'PUBLIC SVC'!B25+TRANSP!B25+WORKSHOP!B25</f>
        <v>556087.46623173682</v>
      </c>
      <c r="D11" s="20">
        <f>+'INTERNAL SVC'!E29</f>
        <v>556087.46623173682</v>
      </c>
      <c r="E11" s="20">
        <f t="shared" si="0"/>
        <v>0</v>
      </c>
    </row>
    <row r="12" spans="2:6" x14ac:dyDescent="0.2">
      <c r="B12" t="s">
        <v>140</v>
      </c>
      <c r="C12" s="102">
        <f>+'C&amp;E'!B25+'DATA SVC'!B26+'DATA SVC'!D26+'DATA SVC'!F26+AGING!B26+WORKFORCE!B26+'PUBLIC SVC'!B26+TRANSP!B26+WORKSHOP!B26</f>
        <v>227900.60366263357</v>
      </c>
      <c r="D12" s="20">
        <f>+'INTERNAL SVC'!C29</f>
        <v>227900.6036626336</v>
      </c>
      <c r="E12" s="20">
        <f t="shared" si="0"/>
        <v>0</v>
      </c>
    </row>
    <row r="13" spans="2:6" x14ac:dyDescent="0.2">
      <c r="B13" t="s">
        <v>141</v>
      </c>
      <c r="C13" s="102">
        <f>+'C&amp;E'!B26+'DATA SVC'!B27+'DATA SVC'!D27+'DATA SVC'!F27+AGING!B27+WORKFORCE!B27+'PUBLIC SVC'!B27+TRANSP!B27+WORKSHOP!B27</f>
        <v>319884.07349994261</v>
      </c>
      <c r="D13" s="20">
        <f>+'INTERNAL SVC'!D29</f>
        <v>319884.07349994261</v>
      </c>
      <c r="E13" s="20">
        <f t="shared" si="0"/>
        <v>0</v>
      </c>
    </row>
    <row r="14" spans="2:6" x14ac:dyDescent="0.2">
      <c r="B14" s="9" t="s">
        <v>260</v>
      </c>
      <c r="C14" s="102">
        <f>+'C&amp;E'!B27+'DATA SVC'!B28+'DATA SVC'!D28+'DATA SVC'!F28+AGING!B28+WORKFORCE!B28+'PUBLIC SVC'!B28+TRANSP!B28+WORKSHOP!B28</f>
        <v>197991.20383512665</v>
      </c>
      <c r="D14" s="20">
        <f>+'INTERNAL SVC'!F29</f>
        <v>197991.20383512668</v>
      </c>
      <c r="E14" s="20">
        <f t="shared" si="0"/>
        <v>0</v>
      </c>
    </row>
    <row r="17" spans="4:5" x14ac:dyDescent="0.2">
      <c r="D17" s="23"/>
      <c r="E17" s="20"/>
    </row>
    <row r="18" spans="4:5" x14ac:dyDescent="0.2">
      <c r="D18" s="23"/>
      <c r="E18" s="20"/>
    </row>
    <row r="19" spans="4:5" x14ac:dyDescent="0.2">
      <c r="D19" s="23"/>
      <c r="E19" s="20"/>
    </row>
    <row r="20" spans="4:5" x14ac:dyDescent="0.2">
      <c r="D20" s="23"/>
      <c r="E20" s="20"/>
    </row>
    <row r="21" spans="4:5" x14ac:dyDescent="0.2">
      <c r="D21" s="23"/>
      <c r="E21" s="20"/>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5"/>
  <sheetViews>
    <sheetView tabSelected="1" topLeftCell="A7" zoomScaleNormal="100" zoomScaleSheetLayoutView="120" workbookViewId="0">
      <selection activeCell="K26" sqref="K26"/>
    </sheetView>
  </sheetViews>
  <sheetFormatPr defaultRowHeight="12.75" x14ac:dyDescent="0.2"/>
  <cols>
    <col min="1" max="1" width="4.140625" style="1" customWidth="1"/>
    <col min="2" max="2" width="31.28515625" customWidth="1"/>
    <col min="3" max="3" width="4.5703125" customWidth="1"/>
    <col min="4" max="4" width="11.5703125" customWidth="1"/>
    <col min="5" max="5" width="11.7109375" customWidth="1"/>
    <col min="6" max="6" width="12.140625" customWidth="1"/>
    <col min="7" max="7" width="12.5703125" customWidth="1"/>
    <col min="8" max="8" width="12.7109375" customWidth="1"/>
  </cols>
  <sheetData>
    <row r="2" spans="1:10" ht="15.75" x14ac:dyDescent="0.25">
      <c r="B2" s="42" t="s">
        <v>0</v>
      </c>
      <c r="C2" s="42"/>
    </row>
    <row r="3" spans="1:10" ht="15.75" x14ac:dyDescent="0.25">
      <c r="B3" s="42" t="s">
        <v>29</v>
      </c>
      <c r="C3" s="42"/>
      <c r="F3" s="6"/>
    </row>
    <row r="4" spans="1:10" ht="15.75" x14ac:dyDescent="0.25">
      <c r="B4" s="42" t="s">
        <v>337</v>
      </c>
      <c r="C4" s="42"/>
    </row>
    <row r="5" spans="1:10" x14ac:dyDescent="0.2">
      <c r="G5" s="7"/>
      <c r="H5" t="s">
        <v>30</v>
      </c>
    </row>
    <row r="6" spans="1:10" x14ac:dyDescent="0.2">
      <c r="F6" s="7" t="s">
        <v>31</v>
      </c>
      <c r="G6" s="7" t="s">
        <v>164</v>
      </c>
      <c r="H6" t="s">
        <v>32</v>
      </c>
    </row>
    <row r="7" spans="1:10" x14ac:dyDescent="0.2">
      <c r="A7" s="1" t="s">
        <v>148</v>
      </c>
      <c r="D7" s="7"/>
      <c r="E7" s="7">
        <v>2017</v>
      </c>
      <c r="F7" s="7" t="s">
        <v>33</v>
      </c>
      <c r="G7" s="7" t="s">
        <v>165</v>
      </c>
      <c r="H7" t="s">
        <v>34</v>
      </c>
    </row>
    <row r="8" spans="1:10" ht="13.5" thickBot="1" x14ac:dyDescent="0.25">
      <c r="A8" s="1" t="s">
        <v>149</v>
      </c>
      <c r="B8" s="8"/>
      <c r="D8" s="11">
        <v>2018</v>
      </c>
      <c r="E8" s="11" t="s">
        <v>275</v>
      </c>
      <c r="F8" s="12"/>
      <c r="G8" s="12"/>
      <c r="H8" s="12"/>
    </row>
    <row r="9" spans="1:10" ht="13.5" thickTop="1" x14ac:dyDescent="0.2"/>
    <row r="10" spans="1:10" x14ac:dyDescent="0.2">
      <c r="A10" s="1">
        <v>1</v>
      </c>
      <c r="B10" t="s">
        <v>35</v>
      </c>
      <c r="D10" s="20">
        <f>+ALLEXP!M27-SVCPLAN!D11</f>
        <v>39344448.642128885</v>
      </c>
      <c r="E10" s="20">
        <v>35190937</v>
      </c>
      <c r="F10" s="20">
        <f>+D10-E10</f>
        <v>4153511.6421288848</v>
      </c>
      <c r="G10" s="23">
        <f>+F10/E10</f>
        <v>0.11802787865889688</v>
      </c>
      <c r="H10" s="23"/>
      <c r="J10" s="23"/>
    </row>
    <row r="11" spans="1:10" ht="13.5" thickBot="1" x14ac:dyDescent="0.25">
      <c r="A11" s="1">
        <v>2</v>
      </c>
      <c r="B11" t="s">
        <v>244</v>
      </c>
      <c r="D11" s="25">
        <f>+ALLEXP!M25</f>
        <v>315910310.986</v>
      </c>
      <c r="E11" s="25">
        <v>253729694</v>
      </c>
      <c r="F11" s="25">
        <f>+D11-E11</f>
        <v>62180616.986000001</v>
      </c>
      <c r="G11" s="57">
        <f>+F11/E11</f>
        <v>0.24506637755216779</v>
      </c>
      <c r="H11" s="29"/>
      <c r="J11" s="23"/>
    </row>
    <row r="12" spans="1:10" ht="13.5" thickBot="1" x14ac:dyDescent="0.25">
      <c r="A12" s="1">
        <v>3</v>
      </c>
      <c r="D12" s="20"/>
      <c r="E12" s="20"/>
      <c r="F12" s="20"/>
      <c r="G12" s="23"/>
      <c r="H12" s="23"/>
    </row>
    <row r="13" spans="1:10" ht="14.25" thickTop="1" thickBot="1" x14ac:dyDescent="0.25">
      <c r="A13" s="1">
        <f>+A12+1</f>
        <v>4</v>
      </c>
      <c r="B13" t="s">
        <v>36</v>
      </c>
      <c r="D13" s="27">
        <f>+INDIR!B29</f>
        <v>2519074.8139394065</v>
      </c>
      <c r="E13" s="27">
        <v>2523501</v>
      </c>
      <c r="F13" s="27">
        <f>+D13-E13</f>
        <v>-4426.1860605934635</v>
      </c>
      <c r="G13" s="30">
        <f>+F13/E13</f>
        <v>-1.7539862518752573E-3</v>
      </c>
      <c r="H13" s="30">
        <f>+D13/D10</f>
        <v>6.4026181605759111E-2</v>
      </c>
      <c r="I13" s="8"/>
    </row>
    <row r="14" spans="1:10" ht="13.5" thickTop="1" x14ac:dyDescent="0.2">
      <c r="A14" s="1">
        <f t="shared" ref="A14:A43" si="0">+A13+1</f>
        <v>5</v>
      </c>
      <c r="D14" s="20"/>
      <c r="E14" s="20"/>
      <c r="F14" s="20"/>
      <c r="G14" s="23"/>
      <c r="H14" s="23"/>
    </row>
    <row r="15" spans="1:10" x14ac:dyDescent="0.2">
      <c r="A15" s="1">
        <f t="shared" si="0"/>
        <v>6</v>
      </c>
      <c r="B15" t="s">
        <v>37</v>
      </c>
      <c r="D15" s="20"/>
      <c r="E15" s="20"/>
      <c r="F15" s="20"/>
      <c r="G15" s="23"/>
      <c r="H15" s="23"/>
    </row>
    <row r="16" spans="1:10" x14ac:dyDescent="0.2">
      <c r="A16" s="1">
        <f t="shared" si="0"/>
        <v>7</v>
      </c>
      <c r="D16" s="20"/>
      <c r="E16" s="20"/>
      <c r="F16" s="20"/>
      <c r="G16" s="23"/>
      <c r="H16" s="23"/>
    </row>
    <row r="17" spans="1:13" x14ac:dyDescent="0.2">
      <c r="A17" s="1">
        <f t="shared" si="0"/>
        <v>8</v>
      </c>
      <c r="B17" t="s">
        <v>6</v>
      </c>
      <c r="D17" s="20">
        <f>+ALLEXP!C27-ALLEXP!C24</f>
        <v>8171954.328862288</v>
      </c>
      <c r="E17" s="20">
        <v>9765992</v>
      </c>
      <c r="F17" s="20">
        <f>+D17-E17</f>
        <v>-1594037.671137712</v>
      </c>
      <c r="G17" s="23">
        <f>+F17/E17</f>
        <v>-0.16322332346142737</v>
      </c>
      <c r="H17" s="23"/>
    </row>
    <row r="18" spans="1:13" x14ac:dyDescent="0.2">
      <c r="A18" s="1">
        <f t="shared" si="0"/>
        <v>9</v>
      </c>
      <c r="B18" t="s">
        <v>38</v>
      </c>
      <c r="D18" s="20">
        <f>+ALLEXP!D27-ALLEXP!D24</f>
        <v>71039877.102840617</v>
      </c>
      <c r="E18" s="20">
        <v>17871544</v>
      </c>
      <c r="F18" s="20">
        <f t="shared" ref="F18:F23" si="1">+D18-E18</f>
        <v>53168333.102840617</v>
      </c>
      <c r="G18" s="23">
        <f t="shared" ref="G18:G23" si="2">+F18/E18</f>
        <v>2.9750274012609439</v>
      </c>
      <c r="H18" s="23"/>
    </row>
    <row r="19" spans="1:13" x14ac:dyDescent="0.2">
      <c r="A19" s="1">
        <f t="shared" si="0"/>
        <v>10</v>
      </c>
      <c r="B19" t="s">
        <v>39</v>
      </c>
      <c r="D19" s="20">
        <f>+ALLEXP!E27-ALLEXP!E24-ALLEXP!F24</f>
        <v>5974531.2100670272</v>
      </c>
      <c r="E19" s="20">
        <v>4268796</v>
      </c>
      <c r="F19" s="20">
        <f t="shared" si="1"/>
        <v>1705735.2100670272</v>
      </c>
      <c r="G19" s="23">
        <f t="shared" si="2"/>
        <v>0.39958227333117519</v>
      </c>
      <c r="H19" s="23"/>
    </row>
    <row r="20" spans="1:13" x14ac:dyDescent="0.2">
      <c r="A20" s="1">
        <f t="shared" si="0"/>
        <v>11</v>
      </c>
      <c r="B20" t="s">
        <v>9</v>
      </c>
      <c r="D20" s="20">
        <f>+ALLEXP!G27-ALLEXP!G24</f>
        <v>239021916.43891215</v>
      </c>
      <c r="E20" s="20">
        <v>228222978</v>
      </c>
      <c r="F20" s="20">
        <f t="shared" si="1"/>
        <v>10798938.438912153</v>
      </c>
      <c r="G20" s="23">
        <f t="shared" si="2"/>
        <v>4.7317489823098149E-2</v>
      </c>
      <c r="H20" s="23"/>
    </row>
    <row r="21" spans="1:13" x14ac:dyDescent="0.2">
      <c r="A21" s="1">
        <f t="shared" si="0"/>
        <v>12</v>
      </c>
      <c r="B21" t="s">
        <v>40</v>
      </c>
      <c r="D21" s="20">
        <f>+ALLEXP!H27-ALLEXP!H24</f>
        <v>5354071.1786673069</v>
      </c>
      <c r="E21" s="20">
        <v>5133065</v>
      </c>
      <c r="F21" s="20">
        <f t="shared" si="1"/>
        <v>221006.1786673069</v>
      </c>
      <c r="G21" s="23">
        <f t="shared" si="2"/>
        <v>4.3055402311739072E-2</v>
      </c>
      <c r="H21" s="23"/>
    </row>
    <row r="22" spans="1:13" x14ac:dyDescent="0.2">
      <c r="A22" s="1">
        <f t="shared" si="0"/>
        <v>13</v>
      </c>
      <c r="B22" t="s">
        <v>41</v>
      </c>
      <c r="D22" s="20">
        <f>+ALLEXP!I27-ALLEXP!I24</f>
        <v>24435615.05999418</v>
      </c>
      <c r="E22" s="20">
        <v>22891426</v>
      </c>
      <c r="F22" s="20">
        <f t="shared" si="1"/>
        <v>1544189.0599941798</v>
      </c>
      <c r="G22" s="23">
        <f t="shared" si="2"/>
        <v>6.745709332368284E-2</v>
      </c>
      <c r="H22" s="23"/>
    </row>
    <row r="23" spans="1:13" x14ac:dyDescent="0.2">
      <c r="A23" s="1">
        <f t="shared" si="0"/>
        <v>14</v>
      </c>
      <c r="B23" t="s">
        <v>42</v>
      </c>
      <c r="D23" s="20">
        <f>+ALLEXP!K22</f>
        <v>1063294.3087853007</v>
      </c>
      <c r="E23" s="20">
        <v>777872</v>
      </c>
      <c r="F23" s="20">
        <f t="shared" si="1"/>
        <v>285422.3087853007</v>
      </c>
      <c r="G23" s="23">
        <f t="shared" si="2"/>
        <v>0.36692708927085782</v>
      </c>
      <c r="H23" s="23"/>
    </row>
    <row r="24" spans="1:13" ht="13.5" thickBot="1" x14ac:dyDescent="0.25">
      <c r="A24" s="1">
        <f t="shared" si="0"/>
        <v>15</v>
      </c>
      <c r="B24" s="10" t="s">
        <v>43</v>
      </c>
      <c r="D24" s="25">
        <f>+ALLEXP!M24</f>
        <v>193500</v>
      </c>
      <c r="E24" s="25">
        <v>106415</v>
      </c>
      <c r="F24" s="25">
        <f>+D24-E24</f>
        <v>87085</v>
      </c>
      <c r="G24" s="57">
        <f>+F24/E24</f>
        <v>0.81835267584457083</v>
      </c>
      <c r="H24" s="29"/>
    </row>
    <row r="25" spans="1:13" ht="13.5" thickBot="1" x14ac:dyDescent="0.25">
      <c r="A25" s="1">
        <f t="shared" si="0"/>
        <v>16</v>
      </c>
      <c r="B25" s="9" t="s">
        <v>14</v>
      </c>
      <c r="D25" s="26">
        <f>SUM(D17:D24)</f>
        <v>355254759.62812889</v>
      </c>
      <c r="E25" s="26">
        <f>SUM(E17:E24)+1</f>
        <v>289038089</v>
      </c>
      <c r="F25" s="26">
        <f>SUM(F17:F24)-1</f>
        <v>66216670.628128871</v>
      </c>
      <c r="G25" s="31">
        <f>+F25/E25</f>
        <v>0.22909323424197173</v>
      </c>
      <c r="H25" s="29"/>
    </row>
    <row r="26" spans="1:13" ht="13.5" thickTop="1" x14ac:dyDescent="0.2">
      <c r="A26" s="1">
        <f t="shared" si="0"/>
        <v>17</v>
      </c>
      <c r="D26" s="20"/>
      <c r="E26" s="20"/>
      <c r="F26" s="20"/>
      <c r="G26" s="23"/>
      <c r="H26" s="23"/>
    </row>
    <row r="27" spans="1:13" x14ac:dyDescent="0.2">
      <c r="A27" s="46">
        <f t="shared" si="0"/>
        <v>18</v>
      </c>
      <c r="B27" s="10" t="s">
        <v>44</v>
      </c>
      <c r="C27" s="8"/>
      <c r="D27" s="24"/>
      <c r="E27" s="24"/>
      <c r="F27" s="24"/>
      <c r="G27" s="29"/>
      <c r="H27" s="29"/>
      <c r="I27" s="8"/>
      <c r="J27" s="8"/>
      <c r="K27" s="8"/>
      <c r="L27" s="8"/>
      <c r="M27" s="8"/>
    </row>
    <row r="28" spans="1:13" x14ac:dyDescent="0.2">
      <c r="A28" s="1">
        <f t="shared" si="0"/>
        <v>19</v>
      </c>
      <c r="D28" s="20"/>
      <c r="E28" s="20"/>
      <c r="F28" s="20"/>
      <c r="G28" s="23"/>
      <c r="H28" s="23"/>
    </row>
    <row r="29" spans="1:13" x14ac:dyDescent="0.2">
      <c r="A29" s="1">
        <f t="shared" si="0"/>
        <v>20</v>
      </c>
      <c r="B29" t="s">
        <v>6</v>
      </c>
      <c r="D29" s="20">
        <f>+APLREV!C23</f>
        <v>201351</v>
      </c>
      <c r="E29" s="20">
        <v>220576</v>
      </c>
      <c r="F29" s="20">
        <f t="shared" ref="F29:F34" si="3">+D29-E29</f>
        <v>-19225</v>
      </c>
      <c r="G29" s="23">
        <f t="shared" ref="G29:G34" si="4">+F29/E29</f>
        <v>-8.7158167706368778E-2</v>
      </c>
      <c r="H29" s="23"/>
    </row>
    <row r="30" spans="1:13" x14ac:dyDescent="0.2">
      <c r="A30" s="1">
        <f t="shared" si="0"/>
        <v>21</v>
      </c>
      <c r="B30" t="s">
        <v>38</v>
      </c>
      <c r="D30" s="20">
        <f>+APLREV!D21+APLREV!D22+APLREV!D23</f>
        <v>540072.39249971462</v>
      </c>
      <c r="E30" s="20">
        <v>590791</v>
      </c>
      <c r="F30" s="20">
        <f t="shared" si="3"/>
        <v>-50718.607500285376</v>
      </c>
      <c r="G30" s="23">
        <f t="shared" si="4"/>
        <v>-8.5848646137611062E-2</v>
      </c>
      <c r="H30" s="23"/>
    </row>
    <row r="31" spans="1:13" x14ac:dyDescent="0.2">
      <c r="A31" s="1">
        <f t="shared" si="0"/>
        <v>22</v>
      </c>
      <c r="B31" t="s">
        <v>39</v>
      </c>
      <c r="D31" s="20">
        <f>+APLREV!E22+APLREV!E23+APLREV!E21</f>
        <v>5481617.6343970746</v>
      </c>
      <c r="E31" s="20">
        <v>3907305</v>
      </c>
      <c r="F31" s="20">
        <f t="shared" si="3"/>
        <v>1574312.6343970746</v>
      </c>
      <c r="G31" s="23">
        <f t="shared" si="4"/>
        <v>0.40291521506436651</v>
      </c>
      <c r="H31" s="23"/>
    </row>
    <row r="32" spans="1:13" x14ac:dyDescent="0.2">
      <c r="A32" s="1">
        <v>23</v>
      </c>
      <c r="B32" t="s">
        <v>42</v>
      </c>
      <c r="D32" s="20">
        <f>+WORKSHOP!B30-WORKSHOP!B19</f>
        <v>1063294.3087853005</v>
      </c>
      <c r="E32" s="20">
        <f>777872</f>
        <v>777872</v>
      </c>
      <c r="F32" s="20">
        <f t="shared" si="3"/>
        <v>285422.30878530047</v>
      </c>
      <c r="G32" s="23">
        <f t="shared" si="4"/>
        <v>0.36692708927085749</v>
      </c>
      <c r="H32" s="23"/>
    </row>
    <row r="33" spans="1:8" ht="13.5" thickBot="1" x14ac:dyDescent="0.25">
      <c r="A33" s="1">
        <f t="shared" si="0"/>
        <v>24</v>
      </c>
      <c r="B33" s="10" t="s">
        <v>46</v>
      </c>
      <c r="D33" s="25">
        <f>+WORKSHOP!B19</f>
        <v>41000</v>
      </c>
      <c r="E33" s="25">
        <f>18000</f>
        <v>18000</v>
      </c>
      <c r="F33" s="25">
        <f t="shared" si="3"/>
        <v>23000</v>
      </c>
      <c r="G33" s="23">
        <f t="shared" si="4"/>
        <v>1.2777777777777777</v>
      </c>
      <c r="H33" s="29"/>
    </row>
    <row r="34" spans="1:8" ht="13.5" thickBot="1" x14ac:dyDescent="0.25">
      <c r="A34" s="1">
        <f t="shared" si="0"/>
        <v>25</v>
      </c>
      <c r="B34" s="9" t="s">
        <v>14</v>
      </c>
      <c r="D34" s="26">
        <f>SUM(D29:D33)</f>
        <v>7327335.3356820904</v>
      </c>
      <c r="E34" s="26">
        <f>SUM(E29:E33)-1</f>
        <v>5514543</v>
      </c>
      <c r="F34" s="26">
        <f t="shared" si="3"/>
        <v>1812792.3356820904</v>
      </c>
      <c r="G34" s="31">
        <f t="shared" si="4"/>
        <v>0.32872938622150383</v>
      </c>
      <c r="H34" s="29"/>
    </row>
    <row r="35" spans="1:8" ht="13.5" thickTop="1" x14ac:dyDescent="0.2">
      <c r="A35" s="1">
        <f t="shared" si="0"/>
        <v>26</v>
      </c>
      <c r="D35" s="20"/>
      <c r="E35" s="20"/>
      <c r="F35" s="20"/>
      <c r="G35" s="23"/>
      <c r="H35" s="23"/>
    </row>
    <row r="36" spans="1:8" x14ac:dyDescent="0.2">
      <c r="A36" s="1">
        <f t="shared" si="0"/>
        <v>27</v>
      </c>
      <c r="B36" s="9"/>
      <c r="D36" s="20"/>
      <c r="E36" s="20"/>
      <c r="F36" s="20"/>
      <c r="G36" s="23"/>
      <c r="H36" s="23"/>
    </row>
    <row r="37" spans="1:8" x14ac:dyDescent="0.2">
      <c r="A37" s="1">
        <f t="shared" si="0"/>
        <v>28</v>
      </c>
      <c r="B37" t="s">
        <v>245</v>
      </c>
      <c r="D37" s="20"/>
      <c r="E37" s="20"/>
      <c r="F37" s="20"/>
      <c r="G37" s="23"/>
      <c r="H37" s="23"/>
    </row>
    <row r="38" spans="1:8" x14ac:dyDescent="0.2">
      <c r="A38" s="1">
        <f t="shared" si="0"/>
        <v>29</v>
      </c>
      <c r="D38" s="20"/>
      <c r="E38" s="20"/>
      <c r="F38" s="20"/>
      <c r="G38" s="23"/>
      <c r="H38" s="23"/>
    </row>
    <row r="39" spans="1:8" x14ac:dyDescent="0.2">
      <c r="A39" s="1">
        <f t="shared" si="0"/>
        <v>30</v>
      </c>
      <c r="B39" t="s">
        <v>6</v>
      </c>
      <c r="D39" s="20">
        <f>+ALLEXP!C25</f>
        <v>5619149.9859999996</v>
      </c>
      <c r="E39" s="20">
        <v>7261473</v>
      </c>
      <c r="F39" s="20">
        <f t="shared" ref="F39:F43" si="5">+D39-E39</f>
        <v>-1642323.0140000004</v>
      </c>
      <c r="G39" s="23">
        <f t="shared" ref="G39:G43" si="6">+F39/E39</f>
        <v>-0.22616940309493686</v>
      </c>
      <c r="H39" s="23"/>
    </row>
    <row r="40" spans="1:8" x14ac:dyDescent="0.2">
      <c r="A40" s="1">
        <f t="shared" si="0"/>
        <v>31</v>
      </c>
      <c r="B40" t="s">
        <v>38</v>
      </c>
      <c r="D40" s="20">
        <f>+ALLEXP!D25</f>
        <v>66595000</v>
      </c>
      <c r="E40" s="20">
        <v>13232680</v>
      </c>
      <c r="F40" s="20">
        <f t="shared" si="5"/>
        <v>53362320</v>
      </c>
      <c r="G40" s="23">
        <f t="shared" si="6"/>
        <v>4.0326162198435993</v>
      </c>
      <c r="H40" s="23"/>
    </row>
    <row r="41" spans="1:8" x14ac:dyDescent="0.2">
      <c r="A41" s="1">
        <f t="shared" si="0"/>
        <v>32</v>
      </c>
      <c r="B41" t="s">
        <v>9</v>
      </c>
      <c r="D41" s="20">
        <f>+ALLEXP!G25</f>
        <v>231658000</v>
      </c>
      <c r="E41" s="20">
        <v>220933041</v>
      </c>
      <c r="F41" s="20">
        <f t="shared" si="5"/>
        <v>10724959</v>
      </c>
      <c r="G41" s="23">
        <f t="shared" si="6"/>
        <v>4.8543934177776513E-2</v>
      </c>
      <c r="H41" s="23"/>
    </row>
    <row r="42" spans="1:8" x14ac:dyDescent="0.2">
      <c r="A42" s="1">
        <f t="shared" si="0"/>
        <v>33</v>
      </c>
      <c r="B42" t="s">
        <v>40</v>
      </c>
      <c r="D42" s="20">
        <f>+ALLEXP!H25</f>
        <v>450145</v>
      </c>
      <c r="E42" s="20">
        <v>405000</v>
      </c>
      <c r="F42" s="20">
        <f t="shared" si="5"/>
        <v>45145</v>
      </c>
      <c r="G42" s="23">
        <f t="shared" si="6"/>
        <v>0.11146913580246913</v>
      </c>
      <c r="H42" s="23"/>
    </row>
    <row r="43" spans="1:8" ht="13.5" thickBot="1" x14ac:dyDescent="0.25">
      <c r="A43" s="1">
        <f t="shared" si="0"/>
        <v>34</v>
      </c>
      <c r="B43" t="s">
        <v>41</v>
      </c>
      <c r="D43" s="24">
        <f>+ALLEXP!I25</f>
        <v>11588016</v>
      </c>
      <c r="E43" s="24">
        <v>11897500</v>
      </c>
      <c r="F43" s="20">
        <f t="shared" si="5"/>
        <v>-309484</v>
      </c>
      <c r="G43" s="23">
        <f t="shared" si="6"/>
        <v>-2.6012523639420047E-2</v>
      </c>
      <c r="H43" s="29"/>
    </row>
    <row r="44" spans="1:8" ht="13.5" thickBot="1" x14ac:dyDescent="0.25">
      <c r="A44" s="1">
        <f>+A43+1</f>
        <v>35</v>
      </c>
      <c r="B44" t="s">
        <v>14</v>
      </c>
      <c r="D44" s="26">
        <f>SUM(D39:D43)</f>
        <v>315910310.986</v>
      </c>
      <c r="E44" s="26">
        <f>SUM(E39:E43)</f>
        <v>253729694</v>
      </c>
      <c r="F44" s="26">
        <f>+D44-E44</f>
        <v>62180616.986000001</v>
      </c>
      <c r="G44" s="31">
        <f>+F44/E44</f>
        <v>0.24506637755216779</v>
      </c>
      <c r="H44" s="29"/>
    </row>
    <row r="45" spans="1:8" ht="13.5" thickTop="1" x14ac:dyDescent="0.2">
      <c r="D45" s="20"/>
      <c r="E45" s="20"/>
      <c r="F45" s="20"/>
      <c r="G45" s="23"/>
      <c r="H45" s="23"/>
    </row>
  </sheetData>
  <customSheetViews>
    <customSheetView guid="{CB724201-FBEC-4626-9DD9-AEC98BB80DB0}" fitToPage="1" showRuler="0" topLeftCell="A13">
      <selection activeCell="D34" sqref="D34"/>
      <pageMargins left="0.25" right="0.25" top="0.75" bottom="0.5" header="0.5" footer="0.5"/>
      <printOptions horizontalCentered="1" verticalCentered="1"/>
      <pageSetup orientation="portrait" r:id="rId1"/>
      <headerFooter alignWithMargins="0"/>
    </customSheetView>
    <customSheetView guid="{20CF2976-B2A7-4F04-88DC-0AB25CA8A6C6}" fitToPage="1" showRuler="0" topLeftCell="A13">
      <selection activeCell="D34" sqref="D34"/>
      <pageMargins left="0.25" right="0.25" top="0.75" bottom="0.5" header="0.5" footer="0.5"/>
      <printOptions horizontalCentered="1" verticalCentered="1"/>
      <pageSetup orientation="portrait" r:id="rId2"/>
      <headerFooter alignWithMargins="0"/>
    </customSheetView>
    <customSheetView guid="{497CB486-623F-41B0-B370-EF2A82E78B1D}" fitToPage="1" showRuler="0" topLeftCell="A13">
      <selection activeCell="D34" sqref="D34"/>
      <pageMargins left="0.25" right="0.25" top="0.75" bottom="0.5" header="0.5" footer="0.5"/>
      <printOptions horizontalCentered="1" verticalCentered="1"/>
      <pageSetup orientation="portrait" r:id="rId3"/>
      <headerFooter alignWithMargins="0"/>
    </customSheetView>
    <customSheetView guid="{ED9CD846-0F6B-4BF7-A940-412E425E8FCE}" fitToPage="1" showRuler="0" topLeftCell="A13">
      <selection activeCell="D34" sqref="D34"/>
      <pageMargins left="0.25" right="0.25" top="0.75" bottom="0.5" header="0.5" footer="0.5"/>
      <printOptions horizontalCentered="1" verticalCentered="1"/>
      <pageSetup orientation="portrait" r:id="rId4"/>
      <headerFooter alignWithMargins="0"/>
    </customSheetView>
    <customSheetView guid="{921A7AC6-7D1A-435F-A825-B8B8C1A90F20}" fitToPage="1" showRuler="0" topLeftCell="A13">
      <selection activeCell="D34" sqref="D34"/>
      <pageMargins left="0.25" right="0.25" top="0.75" bottom="0.5" header="0.5" footer="0.5"/>
      <printOptions horizontalCentered="1" verticalCentered="1"/>
      <pageSetup orientation="portrait" r:id="rId5"/>
      <headerFooter alignWithMargins="0"/>
    </customSheetView>
    <customSheetView guid="{1D9F4367-0C2F-46F1-9E55-939D20D76F5B}" fitToPage="1" showRuler="0" topLeftCell="A13">
      <selection activeCell="D34" sqref="D34"/>
      <pageMargins left="0.25" right="0.25" top="0.75" bottom="0.5" header="0.5" footer="0.5"/>
      <printOptions horizontalCentered="1" verticalCentered="1"/>
      <pageSetup orientation="portrait" r:id="rId6"/>
      <headerFooter alignWithMargins="0"/>
    </customSheetView>
    <customSheetView guid="{AADB8EA3-75F0-4468-B5D5-C7110D6EC38B}" fitToPage="1" showRuler="0" topLeftCell="A13">
      <selection activeCell="D34" sqref="D34"/>
      <pageMargins left="0.25" right="0.25" top="0.75" bottom="0.5" header="0.5" footer="0.5"/>
      <printOptions horizontalCentered="1" verticalCentered="1"/>
      <pageSetup orientation="portrait" r:id="rId7"/>
      <headerFooter alignWithMargins="0"/>
    </customSheetView>
    <customSheetView guid="{8970DFA1-A026-4639-BD60-39EC20285CCC}" showRuler="0" topLeftCell="A13">
      <selection activeCell="D34" sqref="D34"/>
    </customSheetView>
  </customSheetViews>
  <phoneticPr fontId="0" type="noConversion"/>
  <printOptions horizontalCentered="1" verticalCentered="1"/>
  <pageMargins left="0.25" right="0.25" top="0.25" bottom="0.5" header="0.5" footer="0.5"/>
  <pageSetup orientation="portrait" r:id="rId8"/>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3"/>
  <sheetViews>
    <sheetView zoomScaleNormal="100" zoomScaleSheetLayoutView="100" workbookViewId="0">
      <selection activeCell="C21" sqref="C21"/>
    </sheetView>
  </sheetViews>
  <sheetFormatPr defaultRowHeight="12.75" x14ac:dyDescent="0.2"/>
  <cols>
    <col min="1" max="1" width="4.42578125" customWidth="1"/>
    <col min="2" max="2" width="50.5703125" customWidth="1"/>
    <col min="3" max="3" width="11.28515625" customWidth="1"/>
    <col min="4" max="4" width="10.140625" bestFit="1" customWidth="1"/>
    <col min="5" max="5" width="10.28515625" bestFit="1" customWidth="1"/>
    <col min="6" max="6" width="13.28515625" bestFit="1" customWidth="1"/>
    <col min="7" max="7" width="11" customWidth="1"/>
    <col min="8" max="8" width="10.140625" bestFit="1" customWidth="1"/>
    <col min="9" max="9" width="8.85546875" customWidth="1"/>
    <col min="10" max="10" width="11.85546875" customWidth="1"/>
  </cols>
  <sheetData>
    <row r="2" spans="1:10" ht="15.75" x14ac:dyDescent="0.25">
      <c r="B2" s="42" t="s">
        <v>0</v>
      </c>
    </row>
    <row r="3" spans="1:10" ht="15.75" x14ac:dyDescent="0.25">
      <c r="B3" s="42" t="s">
        <v>338</v>
      </c>
    </row>
    <row r="6" spans="1:10" x14ac:dyDescent="0.2">
      <c r="A6" s="7" t="s">
        <v>148</v>
      </c>
      <c r="C6" s="5"/>
      <c r="D6" s="1" t="s">
        <v>47</v>
      </c>
      <c r="E6" s="1" t="s">
        <v>1</v>
      </c>
      <c r="F6" s="1"/>
      <c r="G6" s="1" t="s">
        <v>3</v>
      </c>
      <c r="H6" s="1"/>
      <c r="I6" s="1"/>
      <c r="J6" s="1"/>
    </row>
    <row r="7" spans="1:10" x14ac:dyDescent="0.2">
      <c r="A7" s="45" t="s">
        <v>149</v>
      </c>
      <c r="B7" s="5" t="s">
        <v>5</v>
      </c>
      <c r="C7" s="13" t="s">
        <v>6</v>
      </c>
      <c r="D7" s="13" t="s">
        <v>7</v>
      </c>
      <c r="E7" s="13" t="s">
        <v>8</v>
      </c>
      <c r="F7" s="13" t="s">
        <v>9</v>
      </c>
      <c r="G7" s="13" t="s">
        <v>10</v>
      </c>
      <c r="H7" s="13" t="s">
        <v>11</v>
      </c>
      <c r="I7" s="13" t="s">
        <v>13</v>
      </c>
      <c r="J7" s="13" t="s">
        <v>14</v>
      </c>
    </row>
    <row r="8" spans="1:10" x14ac:dyDescent="0.2">
      <c r="C8" s="20"/>
      <c r="D8" s="20"/>
      <c r="E8" s="20"/>
      <c r="F8" s="20"/>
      <c r="G8" s="20"/>
      <c r="H8" s="20"/>
      <c r="I8" s="20"/>
      <c r="J8" s="20"/>
    </row>
    <row r="9" spans="1:10" x14ac:dyDescent="0.2">
      <c r="A9" s="1">
        <v>1</v>
      </c>
      <c r="B9" s="5" t="s">
        <v>297</v>
      </c>
      <c r="C9" s="20"/>
      <c r="D9" s="20">
        <f>+'C&amp;E'!B50</f>
        <v>19530.115125788558</v>
      </c>
      <c r="E9" s="20"/>
      <c r="F9" s="20"/>
      <c r="G9" s="20"/>
      <c r="H9" s="20"/>
      <c r="I9" s="20"/>
      <c r="J9" s="20">
        <f>SUM(C9:I9)</f>
        <v>19530.115125788558</v>
      </c>
    </row>
    <row r="10" spans="1:10" x14ac:dyDescent="0.2">
      <c r="A10" s="1">
        <f>+A9+1</f>
        <v>2</v>
      </c>
      <c r="B10" s="5" t="s">
        <v>223</v>
      </c>
      <c r="C10" s="20"/>
      <c r="D10" s="20"/>
      <c r="E10" s="20"/>
      <c r="F10" s="20"/>
      <c r="G10" s="20"/>
      <c r="H10" s="20">
        <f>+TRANSP!B39</f>
        <v>482468</v>
      </c>
      <c r="I10" s="20"/>
      <c r="J10" s="20">
        <f t="shared" ref="J10:J23" si="0">SUM(C10:I10)</f>
        <v>482468</v>
      </c>
    </row>
    <row r="11" spans="1:10" x14ac:dyDescent="0.2">
      <c r="A11" s="1">
        <f t="shared" ref="A11:A25" si="1">+A10+1</f>
        <v>3</v>
      </c>
      <c r="B11" s="5" t="s">
        <v>243</v>
      </c>
      <c r="C11" s="20"/>
      <c r="D11" s="20"/>
      <c r="E11" s="20"/>
      <c r="F11" s="20"/>
      <c r="G11" s="20"/>
      <c r="H11" s="20">
        <f>+TRANSP!B38</f>
        <v>107604</v>
      </c>
      <c r="I11" s="20"/>
      <c r="J11" s="20">
        <f t="shared" si="0"/>
        <v>107604</v>
      </c>
    </row>
    <row r="12" spans="1:10" x14ac:dyDescent="0.2">
      <c r="A12" s="1">
        <v>4</v>
      </c>
      <c r="B12" s="5" t="s">
        <v>289</v>
      </c>
      <c r="C12" s="20"/>
      <c r="D12" s="20">
        <f>+'C&amp;E'!B46</f>
        <v>9952.0564001217608</v>
      </c>
      <c r="E12" s="20"/>
      <c r="F12" s="20"/>
      <c r="G12" s="20"/>
      <c r="H12" s="20"/>
      <c r="I12" s="20"/>
      <c r="J12" s="20">
        <f t="shared" si="0"/>
        <v>9952.0564001217608</v>
      </c>
    </row>
    <row r="13" spans="1:10" x14ac:dyDescent="0.2">
      <c r="A13" s="1">
        <f t="shared" si="1"/>
        <v>5</v>
      </c>
      <c r="B13" s="5" t="s">
        <v>242</v>
      </c>
      <c r="C13" s="20"/>
      <c r="D13" s="20">
        <f>+'C&amp;E'!B43</f>
        <v>66116298.561350606</v>
      </c>
      <c r="E13" s="20"/>
      <c r="F13" s="20"/>
      <c r="G13" s="20"/>
      <c r="H13" s="20"/>
      <c r="I13" s="20"/>
      <c r="J13" s="20">
        <f t="shared" si="0"/>
        <v>66116298.561350606</v>
      </c>
    </row>
    <row r="14" spans="1:10" x14ac:dyDescent="0.2">
      <c r="A14" s="1">
        <f t="shared" si="1"/>
        <v>6</v>
      </c>
      <c r="B14" s="5" t="s">
        <v>246</v>
      </c>
      <c r="C14" s="20"/>
      <c r="D14" s="20">
        <f>+'C&amp;E'!B49</f>
        <v>410197.93249067001</v>
      </c>
      <c r="E14" s="20"/>
      <c r="F14" s="20"/>
      <c r="G14" s="20">
        <f>+'PUBLIC SVC'!B50</f>
        <v>270588.01165211346</v>
      </c>
      <c r="H14" s="20"/>
      <c r="I14" s="20"/>
      <c r="J14" s="20">
        <f t="shared" si="0"/>
        <v>680785.94414278353</v>
      </c>
    </row>
    <row r="15" spans="1:10" x14ac:dyDescent="0.2">
      <c r="A15" s="1">
        <f t="shared" si="1"/>
        <v>7</v>
      </c>
      <c r="B15" s="5" t="s">
        <v>172</v>
      </c>
      <c r="C15" s="20"/>
      <c r="D15" s="20">
        <f>+'C&amp;E'!B47+'C&amp;E'!B44</f>
        <v>67404.957097254126</v>
      </c>
      <c r="E15" s="20"/>
      <c r="F15" s="20"/>
      <c r="G15" s="20"/>
      <c r="H15" s="20"/>
      <c r="I15" s="20"/>
      <c r="J15" s="20">
        <f t="shared" si="0"/>
        <v>67404.957097254126</v>
      </c>
    </row>
    <row r="16" spans="1:10" x14ac:dyDescent="0.2">
      <c r="A16" s="1">
        <f t="shared" si="1"/>
        <v>8</v>
      </c>
      <c r="B16" s="5" t="s">
        <v>48</v>
      </c>
      <c r="C16" s="20"/>
      <c r="D16" s="20">
        <f>+'C&amp;E'!B40</f>
        <v>1139262.6039816998</v>
      </c>
      <c r="E16" s="20"/>
      <c r="F16" s="20"/>
      <c r="G16" s="20"/>
      <c r="H16" s="20">
        <f>+TRANSP!B43</f>
        <v>22592540.05999418</v>
      </c>
      <c r="I16" s="20"/>
      <c r="J16" s="20">
        <f t="shared" si="0"/>
        <v>23731802.66397588</v>
      </c>
    </row>
    <row r="17" spans="1:13" x14ac:dyDescent="0.2">
      <c r="A17" s="1">
        <f t="shared" si="1"/>
        <v>9</v>
      </c>
      <c r="B17" s="5" t="s">
        <v>49</v>
      </c>
      <c r="C17" s="20"/>
      <c r="D17" s="20"/>
      <c r="E17" s="20"/>
      <c r="F17" s="20"/>
      <c r="G17" s="20">
        <f>+'PUBLIC SVC'!B43</f>
        <v>904441.06987457385</v>
      </c>
      <c r="H17" s="20"/>
      <c r="I17" s="20"/>
      <c r="J17" s="20">
        <f t="shared" si="0"/>
        <v>904441.06987457385</v>
      </c>
    </row>
    <row r="18" spans="1:13" x14ac:dyDescent="0.2">
      <c r="A18" s="1">
        <f t="shared" si="1"/>
        <v>10</v>
      </c>
      <c r="B18" s="5" t="s">
        <v>50</v>
      </c>
      <c r="C18" s="20"/>
      <c r="D18" s="20"/>
      <c r="E18" s="20">
        <f>+'DATA SVC'!B40</f>
        <v>530413.57566995337</v>
      </c>
      <c r="F18" s="20">
        <f>+WORKFORCE!B40</f>
        <v>224394667.2142188</v>
      </c>
      <c r="G18" s="20"/>
      <c r="H18" s="20"/>
      <c r="I18" s="20"/>
      <c r="J18" s="20">
        <f t="shared" si="0"/>
        <v>224925080.78988874</v>
      </c>
    </row>
    <row r="19" spans="1:13" x14ac:dyDescent="0.2">
      <c r="A19" s="1">
        <f t="shared" si="1"/>
        <v>11</v>
      </c>
      <c r="B19" s="5" t="s">
        <v>162</v>
      </c>
      <c r="C19" s="20"/>
      <c r="D19" s="20">
        <f>+'C&amp;E'!B41</f>
        <v>2737158.4838947682</v>
      </c>
      <c r="E19" s="20"/>
      <c r="F19" s="20">
        <f>+WORKFORCE!B42</f>
        <v>14727249.224693405</v>
      </c>
      <c r="G19" s="20"/>
      <c r="H19" s="20"/>
      <c r="I19" s="20"/>
      <c r="J19" s="20">
        <f t="shared" si="0"/>
        <v>17464407.708588172</v>
      </c>
    </row>
    <row r="20" spans="1:13" x14ac:dyDescent="0.2">
      <c r="A20" s="1">
        <f t="shared" si="1"/>
        <v>12</v>
      </c>
      <c r="B20" s="5" t="s">
        <v>166</v>
      </c>
      <c r="C20" s="20">
        <f>+AGING!B39</f>
        <v>5473132</v>
      </c>
      <c r="D20" s="20"/>
      <c r="E20" s="20"/>
      <c r="F20" s="20"/>
      <c r="G20" s="20"/>
      <c r="H20" s="20"/>
      <c r="I20" s="20"/>
      <c r="J20" s="20">
        <f t="shared" si="0"/>
        <v>5473132</v>
      </c>
    </row>
    <row r="21" spans="1:13" x14ac:dyDescent="0.2">
      <c r="A21" s="1">
        <f t="shared" si="1"/>
        <v>13</v>
      </c>
      <c r="B21" s="5" t="s">
        <v>51</v>
      </c>
      <c r="C21" s="20">
        <f>+AGING!B63</f>
        <v>2497471.328862288</v>
      </c>
      <c r="D21" s="20">
        <f>+'C&amp;E'!B58+'C&amp;E'!B60+'C&amp;E'!B63+'C&amp;E'!B45</f>
        <v>186083.04066153083</v>
      </c>
      <c r="E21" s="20">
        <f>+'DATA SVC'!B60+'DATA SVC'!B61</f>
        <v>1768774</v>
      </c>
      <c r="G21" s="20">
        <f>+'PUBLIC SVC'!B65+'PUBLIC SVC'!B66</f>
        <v>4632000</v>
      </c>
      <c r="H21" s="20">
        <f>+TRANSP!B54</f>
        <v>1268003</v>
      </c>
      <c r="I21" s="20">
        <f>+WORKSHOP!B59+WORKSHOP!B63</f>
        <v>40900</v>
      </c>
      <c r="J21" s="20">
        <f t="shared" si="0"/>
        <v>10393231.36952382</v>
      </c>
    </row>
    <row r="22" spans="1:13" x14ac:dyDescent="0.2">
      <c r="A22" s="1">
        <f t="shared" si="1"/>
        <v>14</v>
      </c>
      <c r="B22" s="5" t="s">
        <v>52</v>
      </c>
      <c r="C22" s="20"/>
      <c r="D22" s="20">
        <f>+'C&amp;E'!B56+'C&amp;E'!B57</f>
        <v>207662.87431803136</v>
      </c>
      <c r="E22" s="20">
        <f>+'DATA SVC'!B58</f>
        <v>3711216.751926831</v>
      </c>
      <c r="F22" s="20"/>
      <c r="H22" s="20"/>
      <c r="I22" s="20">
        <f>+WORKSHOP!B57</f>
        <v>530985</v>
      </c>
      <c r="J22" s="20">
        <f t="shared" si="0"/>
        <v>4449864.6262448626</v>
      </c>
    </row>
    <row r="23" spans="1:13" x14ac:dyDescent="0.2">
      <c r="A23" s="1">
        <f t="shared" si="1"/>
        <v>15</v>
      </c>
      <c r="B23" s="5" t="s">
        <v>53</v>
      </c>
      <c r="C23" s="43">
        <f>+AGING!B69</f>
        <v>201351</v>
      </c>
      <c r="D23" s="43">
        <f>+'C&amp;E'!B69</f>
        <v>146326.47752015252</v>
      </c>
      <c r="E23" s="43">
        <f>+'DATA SVC'!B70</f>
        <v>1626.8824702431448</v>
      </c>
      <c r="F23" s="43"/>
      <c r="G23" s="43">
        <f>+'PUBLIC SVC'!B68+'PUBLIC SVC'!B69</f>
        <v>-452957.90285938152</v>
      </c>
      <c r="H23" s="43"/>
      <c r="I23" s="43">
        <f>+WORKSHOP!B30-APLREV!I21-I22</f>
        <v>532409.30878530047</v>
      </c>
      <c r="J23" s="43">
        <f t="shared" si="0"/>
        <v>428755.76591631462</v>
      </c>
    </row>
    <row r="24" spans="1:13" x14ac:dyDescent="0.2">
      <c r="A24" s="1">
        <f t="shared" si="1"/>
        <v>16</v>
      </c>
      <c r="C24" s="20"/>
      <c r="D24" s="20"/>
      <c r="E24" s="20"/>
      <c r="F24" s="20"/>
      <c r="G24" s="20"/>
      <c r="H24" s="20"/>
      <c r="I24" s="20"/>
      <c r="J24" s="20"/>
    </row>
    <row r="25" spans="1:13" x14ac:dyDescent="0.2">
      <c r="A25" s="1">
        <f t="shared" si="1"/>
        <v>17</v>
      </c>
      <c r="B25" t="s">
        <v>14</v>
      </c>
      <c r="C25" s="24">
        <f>SUM(C9:C24)</f>
        <v>8171954.328862288</v>
      </c>
      <c r="D25" s="24">
        <f t="shared" ref="D25:J25" si="2">SUM(D9:D23)</f>
        <v>71039877.102840617</v>
      </c>
      <c r="E25" s="24">
        <f t="shared" si="2"/>
        <v>6012031.2100670282</v>
      </c>
      <c r="F25" s="24">
        <f t="shared" si="2"/>
        <v>239121916.43891221</v>
      </c>
      <c r="G25" s="24">
        <f t="shared" si="2"/>
        <v>5354071.178667306</v>
      </c>
      <c r="H25" s="24">
        <f t="shared" si="2"/>
        <v>24450615.05999418</v>
      </c>
      <c r="I25" s="24">
        <f t="shared" si="2"/>
        <v>1104294.3087853005</v>
      </c>
      <c r="J25" s="24">
        <f t="shared" si="2"/>
        <v>355254759.62812889</v>
      </c>
    </row>
    <row r="26" spans="1:13" x14ac:dyDescent="0.2">
      <c r="A26" s="8"/>
      <c r="B26" s="8"/>
      <c r="C26" s="8"/>
      <c r="D26" s="8"/>
      <c r="E26" s="8"/>
      <c r="F26" s="8"/>
      <c r="G26" s="8"/>
      <c r="H26" s="8"/>
      <c r="I26" s="8"/>
      <c r="J26" s="8"/>
      <c r="K26" s="8"/>
      <c r="L26" s="8"/>
      <c r="M26" s="8"/>
    </row>
    <row r="40" spans="6:6" hidden="1" x14ac:dyDescent="0.2"/>
    <row r="41" spans="6:6" hidden="1" x14ac:dyDescent="0.2">
      <c r="F41">
        <f>7445876+F34</f>
        <v>7445876</v>
      </c>
    </row>
    <row r="42" spans="6:6" hidden="1" x14ac:dyDescent="0.2">
      <c r="F42">
        <f>+G42+F35</f>
        <v>0</v>
      </c>
    </row>
    <row r="43" spans="6:6" hidden="1" x14ac:dyDescent="0.2"/>
  </sheetData>
  <customSheetViews>
    <customSheetView guid="{CB724201-FBEC-4626-9DD9-AEC98BB80DB0}" fitToPage="1" showRuler="0" topLeftCell="B1">
      <selection activeCell="E23" sqref="E23:E26"/>
      <pageMargins left="0.75" right="0.75" top="1" bottom="1" header="0.5" footer="0.5"/>
      <pageSetup scale="84" orientation="landscape" r:id="rId1"/>
      <headerFooter alignWithMargins="0"/>
    </customSheetView>
    <customSheetView guid="{20CF2976-B2A7-4F04-88DC-0AB25CA8A6C6}" fitToPage="1" showRuler="0" topLeftCell="B1">
      <selection activeCell="E23" sqref="E23:E26"/>
      <pageMargins left="0.75" right="0.75" top="1" bottom="1" header="0.5" footer="0.5"/>
      <pageSetup scale="84" orientation="landscape" r:id="rId2"/>
      <headerFooter alignWithMargins="0"/>
    </customSheetView>
    <customSheetView guid="{497CB486-623F-41B0-B370-EF2A82E78B1D}" fitToPage="1" showRuler="0" topLeftCell="B1">
      <selection activeCell="E23" sqref="E23:E26"/>
      <pageMargins left="0.75" right="0.75" top="1" bottom="1" header="0.5" footer="0.5"/>
      <pageSetup scale="84" orientation="landscape" r:id="rId3"/>
      <headerFooter alignWithMargins="0"/>
    </customSheetView>
    <customSheetView guid="{ED9CD846-0F6B-4BF7-A940-412E425E8FCE}" fitToPage="1" showRuler="0" topLeftCell="B1">
      <selection activeCell="E23" sqref="E23:E26"/>
      <pageMargins left="0.75" right="0.75" top="1" bottom="1" header="0.5" footer="0.5"/>
      <pageSetup scale="84" orientation="landscape" r:id="rId4"/>
      <headerFooter alignWithMargins="0"/>
    </customSheetView>
    <customSheetView guid="{921A7AC6-7D1A-435F-A825-B8B8C1A90F20}" fitToPage="1" showRuler="0" topLeftCell="B1">
      <selection activeCell="E23" sqref="E23:E26"/>
      <pageMargins left="0.75" right="0.75" top="1" bottom="1" header="0.5" footer="0.5"/>
      <pageSetup scale="84" orientation="landscape" r:id="rId5"/>
      <headerFooter alignWithMargins="0"/>
    </customSheetView>
    <customSheetView guid="{1D9F4367-0C2F-46F1-9E55-939D20D76F5B}" fitToPage="1" showRuler="0" topLeftCell="B1">
      <selection activeCell="E23" sqref="E23:E26"/>
      <pageMargins left="0.75" right="0.75" top="1" bottom="1" header="0.5" footer="0.5"/>
      <pageSetup scale="84" orientation="landscape" r:id="rId6"/>
      <headerFooter alignWithMargins="0"/>
    </customSheetView>
    <customSheetView guid="{AADB8EA3-75F0-4468-B5D5-C7110D6EC38B}" fitToPage="1" showRuler="0" topLeftCell="B1">
      <selection activeCell="E23" sqref="E23:E26"/>
      <pageMargins left="0.75" right="0.75" top="1" bottom="1" header="0.5" footer="0.5"/>
      <pageSetup scale="84" orientation="landscape" r:id="rId7"/>
      <headerFooter alignWithMargins="0"/>
    </customSheetView>
    <customSheetView guid="{8970DFA1-A026-4639-BD60-39EC20285CCC}" showRuler="0" topLeftCell="B1">
      <selection activeCell="E23" sqref="E23:E26"/>
    </customSheetView>
  </customSheetViews>
  <phoneticPr fontId="0" type="noConversion"/>
  <printOptions horizontalCentered="1" verticalCentered="1"/>
  <pageMargins left="0.25" right="0.25" top="0.25" bottom="0.5" header="0.5" footer="0.5"/>
  <pageSetup scale="96" orientation="landscape" r:id="rId8"/>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3"/>
  <sheetViews>
    <sheetView topLeftCell="A4" zoomScaleNormal="100" zoomScaleSheetLayoutView="110" workbookViewId="0">
      <selection activeCell="D25" sqref="D25"/>
    </sheetView>
  </sheetViews>
  <sheetFormatPr defaultRowHeight="12.75" x14ac:dyDescent="0.2"/>
  <cols>
    <col min="1" max="1" width="4" customWidth="1"/>
    <col min="2" max="2" width="26.140625" customWidth="1"/>
    <col min="3" max="3" width="9.85546875" customWidth="1"/>
    <col min="4" max="4" width="10.5703125" customWidth="1"/>
    <col min="5" max="5" width="10.28515625" customWidth="1"/>
    <col min="6" max="6" width="10.7109375" customWidth="1"/>
    <col min="7" max="7" width="13" customWidth="1"/>
    <col min="8" max="8" width="11.140625" bestFit="1" customWidth="1"/>
    <col min="9" max="9" width="11.85546875" customWidth="1"/>
    <col min="10" max="10" width="9.7109375" bestFit="1" customWidth="1"/>
    <col min="11" max="11" width="9" customWidth="1"/>
    <col min="12" max="12" width="10" customWidth="1"/>
    <col min="13" max="13" width="12.140625" customWidth="1"/>
  </cols>
  <sheetData>
    <row r="2" spans="1:13" ht="15.75" x14ac:dyDescent="0.25">
      <c r="B2" s="42" t="s">
        <v>0</v>
      </c>
    </row>
    <row r="3" spans="1:13" ht="15.75" x14ac:dyDescent="0.25">
      <c r="B3" s="42" t="s">
        <v>339</v>
      </c>
    </row>
    <row r="6" spans="1:13" x14ac:dyDescent="0.2">
      <c r="A6" s="7" t="s">
        <v>148</v>
      </c>
      <c r="C6" s="1"/>
      <c r="D6" s="1" t="s">
        <v>47</v>
      </c>
      <c r="E6" s="1" t="s">
        <v>1</v>
      </c>
      <c r="F6" s="1" t="s">
        <v>2</v>
      </c>
      <c r="G6" s="1"/>
      <c r="H6" s="1" t="s">
        <v>3</v>
      </c>
      <c r="I6" s="1"/>
      <c r="J6" s="1"/>
      <c r="K6" s="1"/>
      <c r="L6" s="1" t="s">
        <v>4</v>
      </c>
      <c r="M6" s="1"/>
    </row>
    <row r="7" spans="1:13" ht="13.5" thickBot="1" x14ac:dyDescent="0.25">
      <c r="A7" s="46" t="s">
        <v>149</v>
      </c>
      <c r="B7" s="2" t="s">
        <v>5</v>
      </c>
      <c r="C7" s="3" t="s">
        <v>6</v>
      </c>
      <c r="D7" s="3" t="s">
        <v>7</v>
      </c>
      <c r="E7" s="3" t="s">
        <v>8</v>
      </c>
      <c r="F7" s="112" t="s">
        <v>344</v>
      </c>
      <c r="G7" s="3" t="s">
        <v>9</v>
      </c>
      <c r="H7" s="3" t="s">
        <v>10</v>
      </c>
      <c r="I7" s="3" t="s">
        <v>11</v>
      </c>
      <c r="J7" s="3" t="s">
        <v>12</v>
      </c>
      <c r="K7" s="3" t="s">
        <v>13</v>
      </c>
      <c r="L7" s="3" t="s">
        <v>10</v>
      </c>
      <c r="M7" s="3" t="s">
        <v>14</v>
      </c>
    </row>
    <row r="8" spans="1:13" ht="13.5" thickTop="1" x14ac:dyDescent="0.2"/>
    <row r="9" spans="1:13" x14ac:dyDescent="0.2">
      <c r="A9" s="1">
        <v>1</v>
      </c>
      <c r="B9" s="4" t="s">
        <v>15</v>
      </c>
      <c r="C9" s="20">
        <f>+AGING!B10</f>
        <v>1144756.2033600414</v>
      </c>
      <c r="D9" s="20">
        <f>+'C&amp;E'!B9</f>
        <v>2107688.0112500852</v>
      </c>
      <c r="E9" s="20">
        <f>+'DATA SVC'!B10</f>
        <v>884731.6761654492</v>
      </c>
      <c r="F9" s="20">
        <f>+'DATA SVC'!D10+'DATA SVC'!F10</f>
        <v>609035.64295906527</v>
      </c>
      <c r="G9" s="20">
        <f>+WORKFORCE!B10</f>
        <v>2958406.5157206566</v>
      </c>
      <c r="H9" s="20">
        <f>+'PUBLIC SVC'!B10</f>
        <v>2148091.7053264021</v>
      </c>
      <c r="I9" s="20">
        <f>+TRANSP!B10</f>
        <v>4244913.9808797706</v>
      </c>
      <c r="J9" s="20">
        <f>+INDIR!B10</f>
        <v>1156377.2342510573</v>
      </c>
      <c r="K9" s="20">
        <f>+WORKSHOP!B10</f>
        <v>390523.51196372247</v>
      </c>
      <c r="L9" s="20">
        <f>+'INTERNAL SVC'!B10</f>
        <v>602502.11288521648</v>
      </c>
      <c r="M9" s="20">
        <f>SUM(C9:L9)</f>
        <v>16247026.594761468</v>
      </c>
    </row>
    <row r="10" spans="1:13" x14ac:dyDescent="0.2">
      <c r="A10" s="1">
        <v>2</v>
      </c>
      <c r="B10" s="2" t="s">
        <v>16</v>
      </c>
      <c r="C10" s="20">
        <f>+AGING!B11</f>
        <v>552344.86812121992</v>
      </c>
      <c r="D10" s="20">
        <f>+'C&amp;E'!B10</f>
        <v>1016959.465428166</v>
      </c>
      <c r="E10" s="20">
        <f>+'DATA SVC'!B11</f>
        <v>426883.03374982934</v>
      </c>
      <c r="F10" s="102">
        <f>+'DATA SVC'!D11+'DATA SVC'!F11</f>
        <v>293859.69772774901</v>
      </c>
      <c r="G10" s="20">
        <f>+WORKFORCE!B11</f>
        <v>1427431.1438352168</v>
      </c>
      <c r="H10" s="20">
        <f>+'PUBLIC SVC'!B11</f>
        <v>1036454.2478199889</v>
      </c>
      <c r="I10" s="20">
        <f>+TRANSP!B11</f>
        <v>2048170.9957744896</v>
      </c>
      <c r="J10" s="20">
        <f>+INDIR!B11</f>
        <v>557952.01552613499</v>
      </c>
      <c r="K10" s="20">
        <f>+WORKSHOP!B11</f>
        <v>188427.59452249607</v>
      </c>
      <c r="L10" s="20">
        <f>+'INTERNAL SVC'!B11</f>
        <v>290707.26946711692</v>
      </c>
      <c r="M10" s="20">
        <f>SUM(C10:L10)</f>
        <v>7839190.3319724081</v>
      </c>
    </row>
    <row r="11" spans="1:13" x14ac:dyDescent="0.2">
      <c r="A11" s="1">
        <v>3</v>
      </c>
      <c r="B11" s="2" t="s">
        <v>17</v>
      </c>
      <c r="C11" s="20">
        <f>+AGING!B13</f>
        <v>191093.58064879006</v>
      </c>
      <c r="D11" s="20">
        <f>+'C&amp;E'!B12</f>
        <v>351835.30587397102</v>
      </c>
      <c r="E11" s="20">
        <f>+'DATA SVC'!B13</f>
        <v>147687.81633646041</v>
      </c>
      <c r="F11" s="102">
        <f>+'DATA SVC'!D13+'DATA SVC'!F13</f>
        <v>101666.01536133532</v>
      </c>
      <c r="G11" s="20">
        <f>+WORKFORCE!B13</f>
        <v>493845.32046599139</v>
      </c>
      <c r="H11" s="20">
        <f>+'PUBLIC SVC'!B13</f>
        <v>358579.87432428362</v>
      </c>
      <c r="I11" s="20">
        <f>+TRANSP!B13</f>
        <v>708601.36837126978</v>
      </c>
      <c r="J11" s="20">
        <f>-INDIR!B29</f>
        <v>-2519074.8139394065</v>
      </c>
      <c r="K11" s="20">
        <f>+WORKSHOP!B13</f>
        <v>65189.894590348209</v>
      </c>
      <c r="L11" s="20">
        <f>+'INTERNAL SVC'!B13</f>
        <v>100575.37645287273</v>
      </c>
      <c r="M11" s="20">
        <f>SUM(C11:L11)</f>
        <v>-0.26151408400619403</v>
      </c>
    </row>
    <row r="12" spans="1:13" x14ac:dyDescent="0.2">
      <c r="A12" s="1">
        <v>4</v>
      </c>
      <c r="B12" s="2" t="s">
        <v>232</v>
      </c>
      <c r="C12" s="20">
        <f>+AGING!B14</f>
        <v>55200</v>
      </c>
      <c r="D12" s="20">
        <f>+'C&amp;E'!B13</f>
        <v>229900</v>
      </c>
      <c r="E12" s="20">
        <f>+'DATA SVC'!B14</f>
        <v>2086008.6</v>
      </c>
      <c r="F12" s="102">
        <f>+'DATA SVC'!D14+'DATA SVC'!F14</f>
        <v>16000</v>
      </c>
      <c r="G12" s="20">
        <f>+WORKFORCE!B14</f>
        <v>1296500</v>
      </c>
      <c r="H12" s="20">
        <f>+'PUBLIC SVC'!B14</f>
        <v>320750</v>
      </c>
      <c r="I12" s="20">
        <f>+TRANSP!B14</f>
        <v>4347500</v>
      </c>
      <c r="J12" s="20">
        <f>+INDIR!B14</f>
        <v>24200</v>
      </c>
      <c r="K12" s="20">
        <f>+WORKSHOP!B14</f>
        <v>124500</v>
      </c>
      <c r="L12" s="20">
        <f>+'INTERNAL SVC'!B14</f>
        <v>70000</v>
      </c>
      <c r="M12" s="20">
        <f t="shared" ref="M12:M21" si="0">SUM(C12:L12)</f>
        <v>8570558.5999999996</v>
      </c>
    </row>
    <row r="13" spans="1:13" x14ac:dyDescent="0.2">
      <c r="A13" s="1">
        <v>5</v>
      </c>
      <c r="B13" s="2" t="s">
        <v>18</v>
      </c>
      <c r="C13" s="20">
        <f>+AGING!B16</f>
        <v>91850</v>
      </c>
      <c r="D13" s="20">
        <f>+'C&amp;E'!B15</f>
        <v>29070</v>
      </c>
      <c r="E13" s="20">
        <f>+'DATA SVC'!B16</f>
        <v>57269</v>
      </c>
      <c r="F13" s="102">
        <f>+'DATA SVC'!D16+'DATA SVC'!F16</f>
        <v>9800</v>
      </c>
      <c r="G13" s="20">
        <f>+WORKFORCE!B16</f>
        <v>50100</v>
      </c>
      <c r="H13" s="20">
        <f>+'PUBLIC SVC'!B16</f>
        <v>85270</v>
      </c>
      <c r="I13" s="20">
        <f>+TRANSP!B16</f>
        <v>60050</v>
      </c>
      <c r="J13" s="20">
        <f>+INDIR!B16</f>
        <v>20700</v>
      </c>
      <c r="K13" s="20">
        <f>+WORKSHOP!B16</f>
        <v>37000</v>
      </c>
      <c r="L13" s="20">
        <f>+'INTERNAL SVC'!B16</f>
        <v>3700</v>
      </c>
      <c r="M13" s="20">
        <f t="shared" si="0"/>
        <v>444809</v>
      </c>
    </row>
    <row r="14" spans="1:13" x14ac:dyDescent="0.2">
      <c r="A14" s="1">
        <v>6</v>
      </c>
      <c r="B14" s="2" t="s">
        <v>19</v>
      </c>
      <c r="C14" s="20">
        <f>+AGING!B17</f>
        <v>150518.79612195957</v>
      </c>
      <c r="D14" s="20">
        <f>+'C&amp;E'!B16</f>
        <v>211081.29771928443</v>
      </c>
      <c r="E14" s="20">
        <f>+'DATA SVC'!B17</f>
        <v>90691.510669102514</v>
      </c>
      <c r="F14" s="20">
        <f>+'DATA SVC'!D17+'DATA SVC'!F17</f>
        <v>61951.243203541861</v>
      </c>
      <c r="G14" s="20">
        <f>+WORKFORCE!B17</f>
        <v>305812.78435624728</v>
      </c>
      <c r="H14" s="20">
        <f>+'PUBLIC SVC'!B17</f>
        <v>232028.35949398196</v>
      </c>
      <c r="I14" s="20">
        <f>+TRANSP!B17</f>
        <v>394700.92031316774</v>
      </c>
      <c r="J14" s="20">
        <f>+INDIR!B17</f>
        <v>96439.564162214665</v>
      </c>
      <c r="K14" s="20">
        <f>+WORKSHOP!B17</f>
        <v>39278.365536266232</v>
      </c>
      <c r="L14" s="20">
        <f>+'INTERNAL SVC'!B17</f>
        <v>63228.58842423345</v>
      </c>
      <c r="M14" s="20">
        <f t="shared" si="0"/>
        <v>1645731.4299999997</v>
      </c>
    </row>
    <row r="15" spans="1:13" x14ac:dyDescent="0.2">
      <c r="A15" s="1">
        <v>7</v>
      </c>
      <c r="B15" s="2" t="s">
        <v>20</v>
      </c>
      <c r="C15" s="20">
        <f>+AGING!B24+AGING!B23</f>
        <v>154875.23812526418</v>
      </c>
      <c r="D15" s="20">
        <f>+'C&amp;E'!B22+'C&amp;E'!B23</f>
        <v>217190.59074572634</v>
      </c>
      <c r="E15" s="20">
        <f>+'DATA SVC'!B23+'DATA SVC'!B24</f>
        <v>93316.380895289389</v>
      </c>
      <c r="F15" s="20">
        <f>-'DATA SVC'!D30-'DATA SVC'!F30</f>
        <v>-1465329.8863526557</v>
      </c>
      <c r="G15" s="20">
        <f>+WORKFORCE!B24+WORKFORCE!B23</f>
        <v>314663.8760022209</v>
      </c>
      <c r="H15" s="20">
        <f>+'PUBLIC SVC'!B24+'PUBLIC SVC'!B23</f>
        <v>238743.92005718505</v>
      </c>
      <c r="I15" s="20">
        <f>+TRANSP!B23+TRANSP!B24</f>
        <v>406124.68739274249</v>
      </c>
      <c r="J15">
        <v>0</v>
      </c>
      <c r="K15" s="20">
        <f>+WORKSHOP!B24+WORKSHOP!B23</f>
        <v>40415.193134227447</v>
      </c>
      <c r="L15" s="20">
        <f>+'INTERNAL SVC'!B25</f>
        <v>0</v>
      </c>
      <c r="M15" s="20">
        <f t="shared" si="0"/>
        <v>8.7311491370201111E-11</v>
      </c>
    </row>
    <row r="16" spans="1:13" x14ac:dyDescent="0.2">
      <c r="A16" s="1">
        <v>8</v>
      </c>
      <c r="B16" s="2" t="s">
        <v>65</v>
      </c>
      <c r="C16" s="20">
        <f>+AGING!B18</f>
        <v>29074</v>
      </c>
      <c r="D16" s="20">
        <f>+'C&amp;E'!B17</f>
        <v>10300</v>
      </c>
      <c r="E16" s="20">
        <f>+'DATA SVC'!B18</f>
        <v>7000</v>
      </c>
      <c r="F16" s="20">
        <f>+'DATA SVC'!D18+'DATA SVC'!F18</f>
        <v>12245</v>
      </c>
      <c r="G16" s="20">
        <f>+WORKFORCE!B18</f>
        <v>29000</v>
      </c>
      <c r="H16" s="20">
        <f>+'PUBLIC SVC'!B18</f>
        <v>12000</v>
      </c>
      <c r="I16" s="20">
        <f>+TRANSP!B18</f>
        <v>34000</v>
      </c>
      <c r="J16" s="20">
        <f>+INDIR!B18</f>
        <v>9200</v>
      </c>
      <c r="K16" s="20">
        <f>+WORKSHOP!B18</f>
        <v>2000</v>
      </c>
      <c r="L16" s="20">
        <f>+'INTERNAL SVC'!B18</f>
        <v>7000</v>
      </c>
      <c r="M16" s="20">
        <f t="shared" si="0"/>
        <v>151819</v>
      </c>
    </row>
    <row r="17" spans="1:13" x14ac:dyDescent="0.2">
      <c r="A17" s="1">
        <v>9</v>
      </c>
      <c r="B17" s="2" t="s">
        <v>21</v>
      </c>
      <c r="C17" s="20">
        <f>+AGING!B25</f>
        <v>56324.395621559277</v>
      </c>
      <c r="D17" s="20">
        <f>+'C&amp;E'!B24</f>
        <v>78986.989182533012</v>
      </c>
      <c r="E17" s="20">
        <f>+'DATA SVC'!B25</f>
        <v>33936.921222147299</v>
      </c>
      <c r="F17" s="20">
        <f>+'DATA SVC'!D25+'DATA SVC'!F25</f>
        <v>23182.263088368232</v>
      </c>
      <c r="G17" s="20">
        <f>+WORKFORCE!B25</f>
        <v>114435.67644704877</v>
      </c>
      <c r="H17" s="20">
        <f>+'PUBLIC SVC'!B25</f>
        <v>86825.416175739447</v>
      </c>
      <c r="I17" s="20">
        <f>+TRANSP!B25</f>
        <v>147697.77171150933</v>
      </c>
      <c r="J17" s="20">
        <v>0</v>
      </c>
      <c r="K17" s="20">
        <f>+WORKSHOP!B25</f>
        <v>14698.032782831406</v>
      </c>
      <c r="L17" s="20">
        <f>-'INTERNAL SVC'!E29</f>
        <v>-556087.46623173682</v>
      </c>
      <c r="M17" s="20">
        <f t="shared" si="0"/>
        <v>0</v>
      </c>
    </row>
    <row r="18" spans="1:13" x14ac:dyDescent="0.2">
      <c r="A18" s="1">
        <v>10</v>
      </c>
      <c r="B18" s="2" t="s">
        <v>22</v>
      </c>
      <c r="C18" s="20">
        <f>+AGING!B26</f>
        <v>23083.353865301993</v>
      </c>
      <c r="D18" s="102">
        <f>+'C&amp;E'!B25</f>
        <v>32371.135134866705</v>
      </c>
      <c r="E18" s="20">
        <f>+'DATA SVC'!B26</f>
        <v>13908.324324208994</v>
      </c>
      <c r="F18" s="20">
        <f>+'DATA SVC'!D26+'DATA SVC'!F26</f>
        <v>9500.7567566779744</v>
      </c>
      <c r="G18" s="20">
        <f>+WORKFORCE!B26</f>
        <v>46899.024571713693</v>
      </c>
      <c r="H18" s="20">
        <f>+'PUBLIC SVC'!B26</f>
        <v>35583.547483633432</v>
      </c>
      <c r="I18" s="20">
        <f>+TRANSP!B26</f>
        <v>60530.78585060504</v>
      </c>
      <c r="J18" s="20">
        <v>0</v>
      </c>
      <c r="K18" s="102">
        <f>+WORKSHOP!B26</f>
        <v>6023.6756756257255</v>
      </c>
      <c r="L18" s="20">
        <f>-'INTERNAL SVC'!C29</f>
        <v>-227900.6036626336</v>
      </c>
      <c r="M18" s="20">
        <f t="shared" si="0"/>
        <v>0</v>
      </c>
    </row>
    <row r="19" spans="1:13" x14ac:dyDescent="0.2">
      <c r="A19" s="1">
        <v>11</v>
      </c>
      <c r="B19" s="2" t="s">
        <v>23</v>
      </c>
      <c r="C19" s="20">
        <f>+AGING!B27</f>
        <v>32400.077690904873</v>
      </c>
      <c r="D19" s="102">
        <f>+'C&amp;E'!B26</f>
        <v>45436.521028645599</v>
      </c>
      <c r="E19" s="20">
        <f>+'DATA SVC'!B27</f>
        <v>19521.894057693418</v>
      </c>
      <c r="F19" s="20">
        <f>+'DATA SVC'!D27+'DATA SVC'!F27</f>
        <v>13335.378335184942</v>
      </c>
      <c r="G19" s="20">
        <f>+WORKFORCE!B27</f>
        <v>65828.044252931635</v>
      </c>
      <c r="H19" s="20">
        <f>+'PUBLIC SVC'!B27</f>
        <v>49945.502274725128</v>
      </c>
      <c r="I19" s="20">
        <f>+TRANSP!B27</f>
        <v>84961.751039095412</v>
      </c>
      <c r="J19" s="20">
        <v>0</v>
      </c>
      <c r="K19" s="102">
        <f>+WORKSHOP!B27</f>
        <v>8454.9048207615851</v>
      </c>
      <c r="L19" s="20">
        <f>-'INTERNAL SVC'!D29</f>
        <v>-319884.07349994261</v>
      </c>
      <c r="M19" s="20">
        <f t="shared" si="0"/>
        <v>0</v>
      </c>
    </row>
    <row r="20" spans="1:13" x14ac:dyDescent="0.2">
      <c r="A20" s="1">
        <v>12</v>
      </c>
      <c r="B20" s="2" t="s">
        <v>261</v>
      </c>
      <c r="C20" s="20">
        <f>+AGING!B28</f>
        <v>20053.922398156024</v>
      </c>
      <c r="D20" s="102">
        <f>+'C&amp;E'!B27</f>
        <v>28122.786477343026</v>
      </c>
      <c r="E20" s="20">
        <f>+'DATA SVC'!B28</f>
        <v>12083.012646846324</v>
      </c>
      <c r="F20" s="20">
        <f>+'DATA SVC'!D28+'DATA SVC'!F28</f>
        <v>8253.8889207330521</v>
      </c>
      <c r="G20" s="20">
        <f>+WORKFORCE!B28</f>
        <v>40744.053260132889</v>
      </c>
      <c r="H20" s="20">
        <f>+'PUBLIC SVC'!B28</f>
        <v>30913.605711366123</v>
      </c>
      <c r="I20" s="20">
        <f>+TRANSP!B28</f>
        <v>52586.79866152774</v>
      </c>
      <c r="J20" s="20">
        <v>0</v>
      </c>
      <c r="K20" s="102">
        <f>+WORKSHOP!B28</f>
        <v>5233.1357590214711</v>
      </c>
      <c r="L20" s="20">
        <f>-'INTERNAL SVC'!F29</f>
        <v>-197991.20383512668</v>
      </c>
      <c r="M20" s="20">
        <f>SUM(C20:L20)</f>
        <v>0</v>
      </c>
    </row>
    <row r="21" spans="1:13" ht="13.5" thickBot="1" x14ac:dyDescent="0.25">
      <c r="A21" s="1">
        <v>13</v>
      </c>
      <c r="B21" s="2" t="s">
        <v>24</v>
      </c>
      <c r="C21" s="25">
        <f>+AGING!B20</f>
        <v>51229.906909090911</v>
      </c>
      <c r="D21" s="25">
        <f>+'C&amp;E'!B19</f>
        <v>85935</v>
      </c>
      <c r="E21" s="25">
        <f>+'DATA SVC'!B20</f>
        <v>2138993.04</v>
      </c>
      <c r="F21" s="25">
        <f>+'DATA SVC'!D20+'DATA SVC'!F20</f>
        <v>269000</v>
      </c>
      <c r="G21" s="25">
        <f>+WORKFORCE!B20</f>
        <v>220250</v>
      </c>
      <c r="H21" s="25">
        <f>+'PUBLIC SVC'!B20</f>
        <v>268740</v>
      </c>
      <c r="I21" s="25">
        <f>+TRANSP!B20</f>
        <v>257760</v>
      </c>
      <c r="J21" s="25">
        <f>+INDIR!B20</f>
        <v>654206</v>
      </c>
      <c r="K21" s="25">
        <f>+WORKSHOP!B20</f>
        <v>141550</v>
      </c>
      <c r="L21" s="25">
        <f>+'INTERNAL SVC'!B20</f>
        <v>164150</v>
      </c>
      <c r="M21" s="25">
        <f t="shared" si="0"/>
        <v>4251813.9469090905</v>
      </c>
    </row>
    <row r="22" spans="1:13" x14ac:dyDescent="0.2">
      <c r="A22" s="1">
        <v>14</v>
      </c>
      <c r="B22" s="2" t="s">
        <v>25</v>
      </c>
      <c r="C22" s="20">
        <f>SUM(C9:C21)</f>
        <v>2552804.3428622885</v>
      </c>
      <c r="D22" s="20">
        <f>SUM(D9:D21)</f>
        <v>4444877.102840621</v>
      </c>
      <c r="E22" s="20">
        <f t="shared" ref="E22:L22" si="1">SUM(E9:E21)</f>
        <v>6012031.2100670272</v>
      </c>
      <c r="F22" s="20">
        <f t="shared" si="1"/>
        <v>-37500</v>
      </c>
      <c r="G22" s="20">
        <f t="shared" si="1"/>
        <v>7363916.4389121598</v>
      </c>
      <c r="H22" s="20">
        <f t="shared" si="1"/>
        <v>4903926.1786673069</v>
      </c>
      <c r="I22" s="20">
        <f>SUM(I9:I21)</f>
        <v>12847599.05999418</v>
      </c>
      <c r="J22" s="20">
        <f t="shared" si="1"/>
        <v>0</v>
      </c>
      <c r="K22" s="20">
        <f t="shared" si="1"/>
        <v>1063294.3087853007</v>
      </c>
      <c r="L22" s="20">
        <f t="shared" si="1"/>
        <v>0</v>
      </c>
      <c r="M22" s="20">
        <f>SUM(M9:M21)</f>
        <v>39150948.642128885</v>
      </c>
    </row>
    <row r="23" spans="1:13" x14ac:dyDescent="0.2">
      <c r="A23" s="1">
        <v>15</v>
      </c>
      <c r="B23" s="2"/>
      <c r="C23" s="20"/>
      <c r="D23" s="20"/>
      <c r="E23" s="20"/>
      <c r="F23" s="20"/>
      <c r="G23" s="20"/>
      <c r="H23" s="20"/>
      <c r="I23" s="20"/>
      <c r="J23" s="20"/>
      <c r="K23" s="20"/>
      <c r="L23" s="20"/>
      <c r="M23" s="20"/>
    </row>
    <row r="24" spans="1:13" x14ac:dyDescent="0.2">
      <c r="A24" s="1">
        <v>16</v>
      </c>
      <c r="B24" s="2" t="s">
        <v>26</v>
      </c>
      <c r="C24" s="24">
        <f>+AGING!B19</f>
        <v>0</v>
      </c>
      <c r="D24" s="24">
        <f>+'C&amp;E'!B18</f>
        <v>0</v>
      </c>
      <c r="E24" s="24">
        <f>+'DATA SVC'!B19</f>
        <v>0</v>
      </c>
      <c r="F24" s="24">
        <f>+'DATA SVC'!F19</f>
        <v>37500</v>
      </c>
      <c r="G24" s="24">
        <f>+WORKFORCE!B19</f>
        <v>100000</v>
      </c>
      <c r="H24" s="24">
        <f>+'PUBLIC SVC'!B19</f>
        <v>0</v>
      </c>
      <c r="I24" s="24">
        <f>+TRANSP!B19</f>
        <v>15000</v>
      </c>
      <c r="J24" s="24">
        <v>0</v>
      </c>
      <c r="K24" s="24">
        <f>+WORKSHOP!B19</f>
        <v>41000</v>
      </c>
      <c r="L24" s="24">
        <f>+'INTERNAL SVC'!B19</f>
        <v>0</v>
      </c>
      <c r="M24" s="20">
        <f>SUM(C24:L24)</f>
        <v>193500</v>
      </c>
    </row>
    <row r="25" spans="1:13" ht="13.5" thickBot="1" x14ac:dyDescent="0.25">
      <c r="A25" s="1">
        <v>17</v>
      </c>
      <c r="B25" s="5" t="s">
        <v>27</v>
      </c>
      <c r="C25" s="25">
        <f>+AGING!B15</f>
        <v>5619149.9859999996</v>
      </c>
      <c r="D25" s="25">
        <f>+'C&amp;E'!B14</f>
        <v>66595000</v>
      </c>
      <c r="E25" s="25">
        <f>+'DATA SVC'!B15</f>
        <v>0</v>
      </c>
      <c r="F25" s="25">
        <v>0</v>
      </c>
      <c r="G25" s="25">
        <f>+WORKFORCE!B15</f>
        <v>231658000</v>
      </c>
      <c r="H25" s="25">
        <f>+'PUBLIC SVC'!B15</f>
        <v>450145</v>
      </c>
      <c r="I25" s="25">
        <f>+TRANSP!B15</f>
        <v>11588016</v>
      </c>
      <c r="J25" s="25"/>
      <c r="K25" s="25">
        <v>0</v>
      </c>
      <c r="L25" s="25">
        <v>0</v>
      </c>
      <c r="M25" s="25">
        <f>SUM(C25:L25)</f>
        <v>315910310.986</v>
      </c>
    </row>
    <row r="26" spans="1:13" x14ac:dyDescent="0.2">
      <c r="A26" s="1">
        <v>18</v>
      </c>
      <c r="B26" s="2"/>
      <c r="C26" s="20"/>
      <c r="D26" s="20"/>
      <c r="E26" s="20"/>
      <c r="F26" s="20"/>
      <c r="G26" s="20"/>
      <c r="H26" s="20"/>
      <c r="I26" s="20"/>
      <c r="J26" s="20"/>
      <c r="K26" s="20"/>
      <c r="L26" s="20"/>
      <c r="M26" s="20"/>
    </row>
    <row r="27" spans="1:13" ht="13.5" thickBot="1" x14ac:dyDescent="0.25">
      <c r="A27" s="46">
        <v>19</v>
      </c>
      <c r="B27" s="4" t="s">
        <v>28</v>
      </c>
      <c r="C27" s="28">
        <f>C25+C24+C22</f>
        <v>8171954.328862288</v>
      </c>
      <c r="D27" s="28">
        <f>D22+D25+D24</f>
        <v>71039877.102840617</v>
      </c>
      <c r="E27" s="28">
        <f>E22+E25+E24</f>
        <v>6012031.2100670272</v>
      </c>
      <c r="F27" s="28">
        <f>F22+F25+F24</f>
        <v>0</v>
      </c>
      <c r="G27" s="28">
        <f>G22+G25+G24</f>
        <v>239121916.43891215</v>
      </c>
      <c r="H27" s="28">
        <f>H25+H24+H22</f>
        <v>5354071.1786673069</v>
      </c>
      <c r="I27" s="28">
        <f>I25+I24+I22</f>
        <v>24450615.05999418</v>
      </c>
      <c r="J27" s="28">
        <f>J22+J25+J24</f>
        <v>0</v>
      </c>
      <c r="K27" s="28">
        <f>K22+K24+K25</f>
        <v>1104294.3087853007</v>
      </c>
      <c r="L27" s="28">
        <f>L22+L24+L25</f>
        <v>0</v>
      </c>
      <c r="M27" s="28">
        <f>M22+M25+M24</f>
        <v>355254759.62812889</v>
      </c>
    </row>
    <row r="28" spans="1:13" ht="13.5" thickTop="1" x14ac:dyDescent="0.2"/>
    <row r="35" spans="6:6" x14ac:dyDescent="0.2">
      <c r="F35" s="102"/>
    </row>
    <row r="38" spans="6:6" hidden="1" x14ac:dyDescent="0.2"/>
    <row r="39" spans="6:6" hidden="1" x14ac:dyDescent="0.2"/>
    <row r="40" spans="6:6" hidden="1" x14ac:dyDescent="0.2"/>
    <row r="41" spans="6:6" hidden="1" x14ac:dyDescent="0.2">
      <c r="F41">
        <f>7445876+F34</f>
        <v>7445876</v>
      </c>
    </row>
    <row r="42" spans="6:6" hidden="1" x14ac:dyDescent="0.2">
      <c r="F42">
        <f>+G42+F35</f>
        <v>0</v>
      </c>
    </row>
    <row r="43" spans="6:6" hidden="1" x14ac:dyDescent="0.2"/>
  </sheetData>
  <customSheetViews>
    <customSheetView guid="{CB724201-FBEC-4626-9DD9-AEC98BB80DB0}" fitToPage="1" showRuler="0">
      <selection activeCell="C34" sqref="C34"/>
      <pageMargins left="0.5" right="0.5" top="1" bottom="1" header="0.5" footer="0.5"/>
      <pageSetup scale="83" orientation="landscape" r:id="rId1"/>
      <headerFooter alignWithMargins="0"/>
    </customSheetView>
    <customSheetView guid="{20CF2976-B2A7-4F04-88DC-0AB25CA8A6C6}" fitToPage="1" showRuler="0">
      <selection activeCell="C34" sqref="C34"/>
      <pageMargins left="0.5" right="0.5" top="1" bottom="1" header="0.5" footer="0.5"/>
      <pageSetup scale="83" orientation="landscape" r:id="rId2"/>
      <headerFooter alignWithMargins="0"/>
    </customSheetView>
    <customSheetView guid="{497CB486-623F-41B0-B370-EF2A82E78B1D}" fitToPage="1" showRuler="0">
      <selection activeCell="C34" sqref="C34"/>
      <pageMargins left="0.5" right="0.5" top="1" bottom="1" header="0.5" footer="0.5"/>
      <pageSetup scale="83" orientation="landscape" r:id="rId3"/>
      <headerFooter alignWithMargins="0"/>
    </customSheetView>
    <customSheetView guid="{ED9CD846-0F6B-4BF7-A940-412E425E8FCE}" fitToPage="1" showRuler="0">
      <selection activeCell="C34" sqref="C34"/>
      <pageMargins left="0.5" right="0.5" top="1" bottom="1" header="0.5" footer="0.5"/>
      <pageSetup scale="83" orientation="landscape" r:id="rId4"/>
      <headerFooter alignWithMargins="0"/>
    </customSheetView>
    <customSheetView guid="{921A7AC6-7D1A-435F-A825-B8B8C1A90F20}" fitToPage="1" showRuler="0">
      <selection activeCell="C34" sqref="C34"/>
      <pageMargins left="0.5" right="0.5" top="1" bottom="1" header="0.5" footer="0.5"/>
      <pageSetup scale="83" orientation="landscape" r:id="rId5"/>
      <headerFooter alignWithMargins="0"/>
    </customSheetView>
    <customSheetView guid="{1D9F4367-0C2F-46F1-9E55-939D20D76F5B}" fitToPage="1" showRuler="0">
      <selection activeCell="C34" sqref="C34"/>
      <pageMargins left="0.5" right="0.5" top="1" bottom="1" header="0.5" footer="0.5"/>
      <pageSetup scale="83" orientation="landscape" r:id="rId6"/>
      <headerFooter alignWithMargins="0"/>
    </customSheetView>
    <customSheetView guid="{AADB8EA3-75F0-4468-B5D5-C7110D6EC38B}" fitToPage="1" showRuler="0">
      <selection activeCell="C34" sqref="C34"/>
      <pageMargins left="0.5" right="0.5" top="1" bottom="1" header="0.5" footer="0.5"/>
      <pageSetup scale="83" orientation="landscape" r:id="rId7"/>
      <headerFooter alignWithMargins="0"/>
    </customSheetView>
    <customSheetView guid="{8970DFA1-A026-4639-BD60-39EC20285CCC}" showRuler="0">
      <selection activeCell="C34" sqref="C34"/>
    </customSheetView>
  </customSheetViews>
  <phoneticPr fontId="0" type="noConversion"/>
  <printOptions horizontalCentered="1" verticalCentered="1"/>
  <pageMargins left="0.25" right="0.25" top="0.25" bottom="0.5" header="0.5" footer="0.5"/>
  <pageSetup scale="92" orientation="landscape" r:id="rId8"/>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AD72"/>
  <sheetViews>
    <sheetView topLeftCell="A31" zoomScaleNormal="100" workbookViewId="0">
      <selection activeCell="O7" sqref="O7:O71"/>
    </sheetView>
  </sheetViews>
  <sheetFormatPr defaultRowHeight="12.75" x14ac:dyDescent="0.2"/>
  <cols>
    <col min="1" max="1" width="25.7109375" customWidth="1"/>
    <col min="2" max="2" width="12.5703125" customWidth="1"/>
    <col min="3" max="3" width="9.140625" customWidth="1"/>
    <col min="5" max="5" width="13" customWidth="1"/>
    <col min="6" max="8" width="14.5703125" customWidth="1"/>
    <col min="9" max="9" width="13.42578125" customWidth="1"/>
    <col min="10" max="10" width="13.28515625" customWidth="1"/>
    <col min="11" max="11" width="13.140625" customWidth="1"/>
    <col min="12" max="14" width="14.5703125" customWidth="1"/>
    <col min="15" max="15" width="16.7109375" customWidth="1"/>
    <col min="16" max="16" width="16.85546875" customWidth="1"/>
    <col min="17" max="23" width="14.5703125" customWidth="1"/>
    <col min="24" max="24" width="16.28515625" customWidth="1"/>
  </cols>
  <sheetData>
    <row r="3" spans="1:30" x14ac:dyDescent="0.2">
      <c r="A3" s="20" t="s">
        <v>175</v>
      </c>
      <c r="B3" s="20"/>
      <c r="C3" s="20"/>
      <c r="D3" s="20">
        <v>41494.700259606485</v>
      </c>
      <c r="E3" s="20"/>
      <c r="F3" s="20"/>
      <c r="G3" s="20"/>
      <c r="H3" s="20" t="s">
        <v>314</v>
      </c>
      <c r="I3" s="20"/>
      <c r="J3" s="20"/>
      <c r="K3" s="20"/>
      <c r="L3" s="20"/>
      <c r="M3" s="20"/>
      <c r="N3" s="20"/>
      <c r="O3" s="20"/>
      <c r="P3" s="20"/>
      <c r="Q3" s="20"/>
      <c r="R3" s="20"/>
      <c r="S3" s="20"/>
      <c r="T3" s="20"/>
      <c r="U3" s="20"/>
      <c r="V3" s="20"/>
      <c r="W3" s="20"/>
      <c r="X3" s="20"/>
      <c r="Y3" s="20"/>
    </row>
    <row r="4" spans="1:30" x14ac:dyDescent="0.2">
      <c r="A4" s="20"/>
      <c r="B4" s="20"/>
      <c r="C4" s="20"/>
      <c r="D4" s="20" t="s">
        <v>176</v>
      </c>
      <c r="E4" s="20"/>
      <c r="F4" s="20"/>
      <c r="G4" s="20"/>
      <c r="H4" s="20" t="s">
        <v>315</v>
      </c>
      <c r="I4" s="20"/>
      <c r="J4" s="20"/>
      <c r="K4" s="20"/>
      <c r="L4" s="20"/>
      <c r="M4" s="20"/>
      <c r="N4" s="20"/>
      <c r="O4" s="20"/>
      <c r="P4" s="20"/>
      <c r="Q4" s="20"/>
      <c r="R4" s="20"/>
      <c r="S4" s="20"/>
      <c r="T4" s="20"/>
      <c r="U4" s="20"/>
      <c r="V4" s="20"/>
      <c r="W4" s="20"/>
      <c r="X4" s="20"/>
      <c r="Y4" s="20"/>
    </row>
    <row r="5" spans="1:30" x14ac:dyDescent="0.2">
      <c r="A5" s="20"/>
      <c r="O5" s="20"/>
      <c r="P5" s="20"/>
      <c r="Q5" s="20"/>
      <c r="R5" s="20"/>
      <c r="S5" s="20"/>
      <c r="T5" s="20"/>
      <c r="U5" s="20"/>
      <c r="V5" s="20"/>
      <c r="W5" s="20"/>
      <c r="X5" s="20"/>
      <c r="Y5" s="20"/>
    </row>
    <row r="6" spans="1:30" ht="38.25" x14ac:dyDescent="0.2">
      <c r="A6" s="20"/>
      <c r="B6" s="97"/>
      <c r="C6" s="97" t="str">
        <f>[1]Budget!D7</f>
        <v>SOLID WASTE</v>
      </c>
      <c r="D6" s="97" t="str">
        <f>[1]Budget!E7</f>
        <v>REGIONAL WATER QUALITY</v>
      </c>
      <c r="E6" s="97" t="str">
        <f>[1]Budget!F7</f>
        <v>ECONOMIC DEVELOPMENT</v>
      </c>
      <c r="F6" s="97" t="str">
        <f>[1]Budget!G7</f>
        <v>H-GALDC</v>
      </c>
      <c r="G6" s="97" t="str">
        <f>[1]Budget!H7</f>
        <v>COMMUNITY DEVELOPMENT</v>
      </c>
      <c r="H6" s="97" t="str">
        <f>[1]Budget!I7</f>
        <v>LAND USE</v>
      </c>
      <c r="I6" s="97" t="str">
        <f>[1]Budget!J7</f>
        <v>FORECAST</v>
      </c>
      <c r="J6" s="97" t="str">
        <f>[1]Budget!K7</f>
        <v>PED/BIKE</v>
      </c>
      <c r="K6" s="97" t="str">
        <f>[1]Budget!L7</f>
        <v>WATERSHED AND BAYOU PROJECTS</v>
      </c>
      <c r="L6" s="97" t="str">
        <f>[1]Budget!M7</f>
        <v>LOCAL - EXPENSE</v>
      </c>
      <c r="M6" s="97" t="str">
        <f>[1]Budget!N7</f>
        <v>IKE - HOUSING</v>
      </c>
      <c r="N6" s="80" t="str">
        <f>[1]Budget!O7</f>
        <v>PLANSOURCE</v>
      </c>
      <c r="O6" s="20"/>
      <c r="P6" s="20"/>
      <c r="Q6" s="20"/>
      <c r="R6" s="20"/>
      <c r="S6" s="20"/>
      <c r="T6" s="20"/>
      <c r="U6" s="20"/>
      <c r="V6" s="20"/>
      <c r="W6" s="20"/>
      <c r="X6" s="20"/>
      <c r="Y6" s="20"/>
    </row>
    <row r="7" spans="1:30" ht="66" customHeight="1" x14ac:dyDescent="0.2">
      <c r="A7" s="20" t="str">
        <f>[1]Budget!A8</f>
        <v>EXPENDITURES</v>
      </c>
      <c r="B7" s="79"/>
      <c r="C7" s="79" t="str">
        <f>'[2]Budget Detail'!D7</f>
        <v>SW</v>
      </c>
      <c r="D7" s="79" t="str">
        <f>'[2]Budget Detail'!E7</f>
        <v>CRP</v>
      </c>
      <c r="E7" s="79" t="str">
        <f>'[2]Budget Detail'!F7</f>
        <v>WQ</v>
      </c>
      <c r="F7" s="79" t="str">
        <f>'[2]Budget Detail'!G7</f>
        <v>TMDL - MULTI PROJECT</v>
      </c>
      <c r="G7" s="79" t="str">
        <f>'[2]Budget Detail'!H7</f>
        <v>EDA- PLANNING</v>
      </c>
      <c r="H7" s="79" t="str">
        <f>'[2]Budget Detail'!I7</f>
        <v>TXCDBG</v>
      </c>
      <c r="I7" s="79" t="str">
        <f>'[2]Budget Detail'!J7</f>
        <v>LIVABLE CENTERS</v>
      </c>
      <c r="J7" s="79" t="str">
        <f>'[2]Budget Detail'!K7</f>
        <v>FORECAST</v>
      </c>
      <c r="K7" s="80" t="str">
        <f>'[2]Budget Detail'!L7</f>
        <v>LOCAL - EXPENSE</v>
      </c>
      <c r="L7" s="80" t="str">
        <f>'[2]Budget Detail'!M7</f>
        <v>EDA - DISASTER RECOVERY</v>
      </c>
      <c r="M7" s="69" t="str">
        <f>'[2]Budget Detail'!N7</f>
        <v>GLO (TDHCA) - IKE</v>
      </c>
      <c r="N7" s="20" t="str">
        <f>'[2]Budget Detail'!O7</f>
        <v>LOCAL SUSTAINABILITY</v>
      </c>
      <c r="O7" s="20" t="str">
        <f>'[2]Budget Detail'!AB8</f>
        <v>Harvey Relief</v>
      </c>
      <c r="P7" s="20"/>
      <c r="Q7" s="20"/>
      <c r="R7" s="20"/>
      <c r="S7" s="20"/>
      <c r="T7" s="20"/>
      <c r="U7" s="20"/>
      <c r="V7" s="20"/>
      <c r="W7" s="20"/>
      <c r="X7" s="20"/>
      <c r="Y7" s="20"/>
    </row>
    <row r="8" spans="1:30" x14ac:dyDescent="0.2">
      <c r="A8" s="20">
        <f>[1]Budget!A9</f>
        <v>0</v>
      </c>
      <c r="B8" s="20" t="str">
        <f>'[2]Budget Detail'!C8</f>
        <v>TOTAL</v>
      </c>
      <c r="C8" s="20" t="str">
        <f>'[2]Budget Detail'!D8</f>
        <v>TCEQ.18.0301</v>
      </c>
      <c r="D8" s="20" t="str">
        <f>'[2]Budget Detail'!E8</f>
        <v>TCEQ.18.0601 - TCEQ.18.0604</v>
      </c>
      <c r="E8" s="20" t="str">
        <f>'[2]Budget Detail'!F8</f>
        <v>TCEQ.18.0121</v>
      </c>
      <c r="F8" s="20" t="str">
        <f>'[2]Budget Detail'!G8</f>
        <v>TCEQ.18.0401 - TCEQ.18.0403</v>
      </c>
      <c r="G8" s="20" t="str">
        <f>'[2]Budget Detail'!H8</f>
        <v>EDAC.18.0101</v>
      </c>
      <c r="H8" s="20" t="str">
        <f>'[2]Budget Detail'!I8</f>
        <v>HCAF.18.0101-HCAF.18.0102</v>
      </c>
      <c r="I8" s="20" t="str">
        <f>'[2]Budget Detail'!J8</f>
        <v>TDOT.18.0440</v>
      </c>
      <c r="J8" s="20" t="str">
        <f>'[2]Budget Detail'!K8</f>
        <v>TDOT.18.0210</v>
      </c>
      <c r="K8" s="20" t="str">
        <f>'[2]Budget Detail'!L8</f>
        <v>LOCL.18.0209</v>
      </c>
      <c r="L8" s="20" t="str">
        <f>'[2]Budget Detail'!M8</f>
        <v>EDAC.16.0101</v>
      </c>
      <c r="M8" s="20" t="str">
        <f>'[2]Budget Detail'!N8</f>
        <v>HCAF.12.0401-HCAF.12.0504</v>
      </c>
      <c r="N8" s="20" t="str">
        <f>'[2]Budget Detail'!O8</f>
        <v>LOCL.18.0214</v>
      </c>
      <c r="O8" s="20">
        <f>'[2]Budget Detail'!AB9</f>
        <v>0</v>
      </c>
      <c r="P8" s="20"/>
      <c r="Q8" s="20"/>
      <c r="R8" s="20"/>
      <c r="S8" s="20"/>
      <c r="T8" s="20"/>
      <c r="U8" s="20"/>
      <c r="V8" s="20"/>
      <c r="W8" s="20"/>
      <c r="X8" s="20"/>
      <c r="Y8" s="20"/>
    </row>
    <row r="9" spans="1:30" x14ac:dyDescent="0.2">
      <c r="A9" t="str">
        <f>[1]Budget!A10</f>
        <v>SALARIES</v>
      </c>
      <c r="B9" s="20">
        <f>[2]Budget!C10</f>
        <v>2107688.0112500852</v>
      </c>
      <c r="C9" s="20">
        <f>[2]Budget!D10</f>
        <v>187686.2669420109</v>
      </c>
      <c r="D9" s="20">
        <f>[2]Budget!E10</f>
        <v>411742.62612712244</v>
      </c>
      <c r="E9" s="20">
        <f>[2]Budget!F10</f>
        <v>76899.125696310715</v>
      </c>
      <c r="F9" s="20">
        <f>[2]Budget!G10</f>
        <v>88657.811688148548</v>
      </c>
      <c r="G9" s="20">
        <f>[2]Budget!H10</f>
        <v>153511.06264131726</v>
      </c>
      <c r="H9" s="20">
        <f>[2]Budget!I10</f>
        <v>423165.42236965091</v>
      </c>
      <c r="I9" s="20">
        <f>[2]Budget!J10</f>
        <v>443118.20954838837</v>
      </c>
      <c r="J9" s="20">
        <f>[2]Budget!K10</f>
        <v>0</v>
      </c>
      <c r="K9" s="20">
        <f>[2]Budget!L10</f>
        <v>163936.02906074893</v>
      </c>
      <c r="L9" s="20">
        <f>[2]Budget!M10</f>
        <v>3599.8726822037097</v>
      </c>
      <c r="M9" s="20">
        <f>[2]Budget!N10</f>
        <v>145392.37601394032</v>
      </c>
      <c r="N9" s="20">
        <f>[2]Budget!O10</f>
        <v>9979.2084802429799</v>
      </c>
      <c r="O9" s="20">
        <f>'[2]Budget Detail'!AB10</f>
        <v>0</v>
      </c>
      <c r="P9" s="20"/>
      <c r="Q9" s="20"/>
      <c r="R9" s="20"/>
      <c r="S9" s="20"/>
      <c r="T9" s="73"/>
      <c r="U9" s="73"/>
      <c r="V9" s="73"/>
      <c r="W9" s="73"/>
      <c r="X9" s="73"/>
      <c r="Y9" s="20"/>
      <c r="Z9" s="20"/>
      <c r="AA9" s="20"/>
      <c r="AB9" s="20"/>
      <c r="AC9" s="20"/>
      <c r="AD9" s="20"/>
    </row>
    <row r="10" spans="1:30" x14ac:dyDescent="0.2">
      <c r="A10" t="str">
        <f>[1]Budget!A11</f>
        <v>BENEFIT</v>
      </c>
      <c r="B10" s="20">
        <f>[2]Budget!C11</f>
        <v>1016959.465428166</v>
      </c>
      <c r="C10" s="20">
        <f>[2]Budget!D11</f>
        <v>90558.623799520254</v>
      </c>
      <c r="D10" s="20">
        <f>[2]Budget!E11</f>
        <v>198665.81710633659</v>
      </c>
      <c r="E10" s="20">
        <f>[2]Budget!F11</f>
        <v>37103.828148469918</v>
      </c>
      <c r="F10" s="20">
        <f>[2]Budget!G11</f>
        <v>42777.394139531672</v>
      </c>
      <c r="G10" s="20">
        <f>[2]Budget!H11</f>
        <v>74069.08772443558</v>
      </c>
      <c r="H10" s="20">
        <f>[2]Budget!I11</f>
        <v>204177.31629335656</v>
      </c>
      <c r="I10" s="20">
        <f>[2]Budget!J11</f>
        <v>213804.53610709732</v>
      </c>
      <c r="J10" s="20">
        <f>[2]Budget!K11</f>
        <v>0</v>
      </c>
      <c r="K10" s="20">
        <f>[2]Budget!L11</f>
        <v>79099.134021811362</v>
      </c>
      <c r="L10" s="20">
        <f>[2]Budget!M11</f>
        <v>1736.9385691632899</v>
      </c>
      <c r="M10" s="20">
        <f>[2]Budget!N11</f>
        <v>70151.821426726194</v>
      </c>
      <c r="N10" s="20">
        <f>[2]Budget!O11</f>
        <v>4814.9680917172373</v>
      </c>
      <c r="O10" s="20">
        <f>'[2]Budget Detail'!AB11</f>
        <v>0</v>
      </c>
      <c r="P10" s="20"/>
      <c r="Q10" s="20"/>
      <c r="R10" s="20"/>
      <c r="S10" s="20"/>
      <c r="T10" s="20"/>
      <c r="U10" s="20"/>
      <c r="V10" s="20"/>
      <c r="W10" s="20"/>
      <c r="X10" s="20"/>
      <c r="Y10" s="20"/>
      <c r="Z10" s="20"/>
      <c r="AA10" s="20"/>
      <c r="AB10" s="20"/>
      <c r="AC10" s="20"/>
      <c r="AD10" s="20"/>
    </row>
    <row r="11" spans="1:30" x14ac:dyDescent="0.2">
      <c r="A11" s="9" t="str">
        <f>[1]Budget!A12</f>
        <v xml:space="preserve">     TOTAL PERSONNEL</v>
      </c>
      <c r="B11" s="20">
        <f>[2]Budget!C12</f>
        <v>3124647.4766782508</v>
      </c>
      <c r="C11" s="20">
        <f>[2]Budget!D12</f>
        <v>278244.89074153116</v>
      </c>
      <c r="D11" s="20">
        <f>[2]Budget!E12</f>
        <v>610408.44323345902</v>
      </c>
      <c r="E11" s="20">
        <f>[2]Budget!F12</f>
        <v>114002.95384478063</v>
      </c>
      <c r="F11" s="20">
        <f>[2]Budget!G12</f>
        <v>131435.20582768021</v>
      </c>
      <c r="G11" s="20">
        <f>[2]Budget!H12</f>
        <v>227580.15036575284</v>
      </c>
      <c r="H11" s="20">
        <f>[2]Budget!I12</f>
        <v>627342.73866300751</v>
      </c>
      <c r="I11" s="20">
        <f>[2]Budget!J12</f>
        <v>656922.74565548566</v>
      </c>
      <c r="J11" s="20">
        <f>[2]Budget!K12</f>
        <v>0</v>
      </c>
      <c r="K11" s="20">
        <f>[2]Budget!L12</f>
        <v>243035.16308256029</v>
      </c>
      <c r="L11" s="20">
        <f>[2]Budget!M12</f>
        <v>5336.8112513669994</v>
      </c>
      <c r="M11" s="20">
        <f>[2]Budget!N12</f>
        <v>215544.1974406665</v>
      </c>
      <c r="N11" s="20">
        <f>[2]Budget!O12</f>
        <v>14794.176571960217</v>
      </c>
      <c r="O11" s="20">
        <f>'[2]Budget Detail'!AB12</f>
        <v>0</v>
      </c>
      <c r="P11" s="20"/>
      <c r="Q11" s="20"/>
      <c r="R11" s="20"/>
      <c r="S11" s="20"/>
      <c r="T11" s="20"/>
      <c r="U11" s="20"/>
      <c r="V11" s="20"/>
      <c r="W11" s="20"/>
      <c r="X11" s="20"/>
      <c r="Y11" s="20"/>
      <c r="Z11" s="20"/>
      <c r="AA11" s="20"/>
      <c r="AB11" s="20"/>
      <c r="AC11" s="20"/>
      <c r="AD11" s="20"/>
    </row>
    <row r="12" spans="1:30" x14ac:dyDescent="0.2">
      <c r="A12" t="str">
        <f>[1]Budget!A13</f>
        <v>INDIRECT</v>
      </c>
      <c r="B12" s="20">
        <f>[2]Budget!C13</f>
        <v>351835.30587397102</v>
      </c>
      <c r="C12" s="20">
        <f>[2]Budget!D13</f>
        <v>31330.374697496409</v>
      </c>
      <c r="D12" s="20">
        <f>[2]Budget!E13</f>
        <v>68731.990708087484</v>
      </c>
      <c r="E12" s="20">
        <f>[2]Budget!F13</f>
        <v>12836.7326029223</v>
      </c>
      <c r="F12" s="20">
        <f>[2]Budget!G13</f>
        <v>14799.604176196794</v>
      </c>
      <c r="G12" s="20">
        <f>[2]Budget!H13</f>
        <v>25625.524931183772</v>
      </c>
      <c r="H12" s="20">
        <f>[2]Budget!I13</f>
        <v>70638.792373454649</v>
      </c>
      <c r="I12" s="20">
        <f>[2]Budget!J13</f>
        <v>73969.501160807675</v>
      </c>
      <c r="J12" s="20">
        <f>[2]Budget!K13</f>
        <v>0</v>
      </c>
      <c r="K12" s="20">
        <f>[2]Budget!L13</f>
        <v>27365.759363096291</v>
      </c>
      <c r="L12" s="20">
        <f>[2]Budget!M13</f>
        <v>600.92494690392414</v>
      </c>
      <c r="M12" s="20">
        <f>[2]Budget!N13</f>
        <v>24270.276631819048</v>
      </c>
      <c r="N12" s="20">
        <f>[2]Budget!O13</f>
        <v>1665.8242820027206</v>
      </c>
      <c r="O12" s="20">
        <f>'[2]Budget Detail'!AB13</f>
        <v>0</v>
      </c>
      <c r="P12" s="20"/>
      <c r="Q12" s="20"/>
      <c r="R12" s="20"/>
      <c r="S12" s="20"/>
      <c r="T12" s="20"/>
      <c r="U12" s="20"/>
      <c r="V12" s="20"/>
      <c r="W12" s="20"/>
      <c r="X12" s="20"/>
      <c r="Y12" s="20"/>
      <c r="Z12" s="20"/>
      <c r="AA12" s="20"/>
      <c r="AB12" s="20"/>
      <c r="AC12" s="20"/>
      <c r="AD12" s="20"/>
    </row>
    <row r="13" spans="1:30" x14ac:dyDescent="0.2">
      <c r="A13" t="str">
        <f>[1]Budget!A14</f>
        <v>CONSULTANT&amp; CONTR</v>
      </c>
      <c r="B13" s="20">
        <f>[2]Budget!C14</f>
        <v>229900</v>
      </c>
      <c r="C13" s="20">
        <f>[2]Budget!D14</f>
        <v>51200</v>
      </c>
      <c r="D13" s="20">
        <f>[2]Budget!E14</f>
        <v>54000</v>
      </c>
      <c r="E13" s="20">
        <f>[2]Budget!F14</f>
        <v>0</v>
      </c>
      <c r="F13" s="20">
        <f>[2]Budget!G14</f>
        <v>0</v>
      </c>
      <c r="G13" s="20">
        <f>[2]Budget!H14</f>
        <v>6700</v>
      </c>
      <c r="H13" s="20">
        <f>[2]Budget!I14</f>
        <v>1000</v>
      </c>
      <c r="I13" s="20">
        <f>[2]Budget!J14</f>
        <v>5000</v>
      </c>
      <c r="J13" s="20">
        <f>[2]Budget!K14</f>
        <v>0</v>
      </c>
      <c r="K13" s="20">
        <f>[2]Budget!L14</f>
        <v>2000</v>
      </c>
      <c r="L13" s="20">
        <f>[2]Budget!M14</f>
        <v>0</v>
      </c>
      <c r="M13" s="20">
        <f>[2]Budget!N14</f>
        <v>110000</v>
      </c>
      <c r="N13" s="20">
        <f>[2]Budget!O14</f>
        <v>0</v>
      </c>
      <c r="O13" s="20">
        <f>'[2]Budget Detail'!AB14</f>
        <v>0</v>
      </c>
      <c r="P13" s="20"/>
      <c r="Q13" s="20"/>
      <c r="R13" s="20"/>
      <c r="S13" s="20"/>
      <c r="T13" s="73"/>
      <c r="U13" s="73"/>
      <c r="V13" s="73"/>
      <c r="W13" s="73"/>
      <c r="X13" s="73"/>
      <c r="Y13" s="20"/>
      <c r="Z13" s="20"/>
      <c r="AA13" s="20"/>
      <c r="AB13" s="20"/>
      <c r="AC13" s="20"/>
      <c r="AD13" s="20"/>
    </row>
    <row r="14" spans="1:30" x14ac:dyDescent="0.2">
      <c r="A14" t="str">
        <f>[1]Budget!A15</f>
        <v>PASS-THRU</v>
      </c>
      <c r="B14" s="20">
        <f>[2]Budget!C15</f>
        <v>66595000</v>
      </c>
      <c r="C14" s="20">
        <f>[2]Budget!D15</f>
        <v>600000</v>
      </c>
      <c r="D14" s="20">
        <f>[2]Budget!E15</f>
        <v>130000</v>
      </c>
      <c r="E14" s="20">
        <f>[2]Budget!F15</f>
        <v>65000</v>
      </c>
      <c r="F14" s="20">
        <f>[2]Budget!G15</f>
        <v>0</v>
      </c>
      <c r="G14" s="20">
        <f>[2]Budget!H15</f>
        <v>0</v>
      </c>
      <c r="H14" s="20">
        <f>[2]Budget!I15</f>
        <v>0</v>
      </c>
      <c r="I14" s="20">
        <f>[2]Budget!J15</f>
        <v>0</v>
      </c>
      <c r="J14" s="20">
        <f>[2]Budget!K15</f>
        <v>0</v>
      </c>
      <c r="K14" s="20">
        <f>[2]Budget!L15</f>
        <v>15800000</v>
      </c>
      <c r="L14" s="20">
        <f>[2]Budget!M15</f>
        <v>0</v>
      </c>
      <c r="M14" s="20">
        <f>[2]Budget!N15</f>
        <v>0</v>
      </c>
      <c r="N14" s="20">
        <f>[2]Budget!O15</f>
        <v>0</v>
      </c>
      <c r="O14" s="20">
        <f>'[2]Budget Detail'!AB15</f>
        <v>50000000</v>
      </c>
      <c r="P14" s="20"/>
      <c r="Q14" s="20"/>
      <c r="R14" s="20"/>
      <c r="S14" s="20"/>
      <c r="T14" s="20"/>
      <c r="U14" s="20"/>
      <c r="V14" s="20"/>
      <c r="W14" s="20"/>
      <c r="X14" s="20"/>
      <c r="Y14" s="20"/>
      <c r="Z14" s="20"/>
      <c r="AA14" s="20"/>
      <c r="AB14" s="20"/>
      <c r="AC14" s="20"/>
      <c r="AD14" s="20"/>
    </row>
    <row r="15" spans="1:30" x14ac:dyDescent="0.2">
      <c r="A15" t="str">
        <f>[1]Budget!A16</f>
        <v>TRAVEL</v>
      </c>
      <c r="B15" s="20">
        <f>[2]Budget!C16</f>
        <v>29070</v>
      </c>
      <c r="C15" s="20">
        <f>[2]Budget!D16</f>
        <v>2020</v>
      </c>
      <c r="D15" s="20">
        <f>[2]Budget!E16</f>
        <v>6900</v>
      </c>
      <c r="E15" s="20">
        <f>[2]Budget!F16</f>
        <v>3800</v>
      </c>
      <c r="F15" s="20">
        <f>[2]Budget!G16</f>
        <v>4300</v>
      </c>
      <c r="G15" s="20">
        <f>[2]Budget!H16</f>
        <v>0</v>
      </c>
      <c r="H15" s="20">
        <f>[2]Budget!I16</f>
        <v>0</v>
      </c>
      <c r="I15" s="20">
        <f>[2]Budget!J16</f>
        <v>8300</v>
      </c>
      <c r="J15" s="20">
        <f>[2]Budget!K16</f>
        <v>0</v>
      </c>
      <c r="K15" s="20">
        <f>[2]Budget!L16</f>
        <v>450</v>
      </c>
      <c r="L15" s="20">
        <f>[2]Budget!M16</f>
        <v>200</v>
      </c>
      <c r="M15" s="20">
        <f>[2]Budget!N16</f>
        <v>3000</v>
      </c>
      <c r="N15" s="20">
        <f>[2]Budget!O16</f>
        <v>100</v>
      </c>
      <c r="O15" s="20">
        <f>'[2]Budget Detail'!AB16</f>
        <v>0</v>
      </c>
      <c r="P15" s="20"/>
      <c r="Q15" s="20"/>
      <c r="R15" s="20"/>
      <c r="S15" s="20"/>
      <c r="T15" s="20"/>
      <c r="U15" s="20"/>
      <c r="V15" s="20"/>
      <c r="W15" s="20"/>
      <c r="X15" s="20"/>
      <c r="Y15" s="20"/>
      <c r="Z15" s="20"/>
      <c r="AA15" s="20"/>
      <c r="AB15" s="20"/>
      <c r="AC15" s="20"/>
      <c r="AD15" s="20"/>
    </row>
    <row r="16" spans="1:30" x14ac:dyDescent="0.2">
      <c r="A16" t="str">
        <f>[1]Budget!A17</f>
        <v>RENT</v>
      </c>
      <c r="B16" s="20">
        <f>[2]Budget!C17</f>
        <v>211081.29771928443</v>
      </c>
      <c r="C16" s="20">
        <f>[2]Budget!D17</f>
        <v>18151.075586027418</v>
      </c>
      <c r="D16" s="20">
        <f>[2]Budget!E17</f>
        <v>41909.696690890894</v>
      </c>
      <c r="E16" s="20">
        <f>[2]Budget!F17</f>
        <v>6961.5314527691389</v>
      </c>
      <c r="F16" s="20">
        <f>[2]Budget!G17</f>
        <v>8468.7988131852089</v>
      </c>
      <c r="G16" s="20">
        <f>[2]Budget!H17</f>
        <v>15072.673604160702</v>
      </c>
      <c r="H16" s="20">
        <f>[2]Budget!I17</f>
        <v>44196.144635928838</v>
      </c>
      <c r="I16" s="20">
        <f>[2]Budget!J17</f>
        <v>45588.45092648267</v>
      </c>
      <c r="J16" s="20">
        <f>[2]Budget!K17</f>
        <v>0</v>
      </c>
      <c r="K16" s="20">
        <f>[2]Budget!L17</f>
        <v>13475.99207829622</v>
      </c>
      <c r="L16" s="20">
        <f>[2]Budget!M17</f>
        <v>319.33630517289623</v>
      </c>
      <c r="M16" s="20">
        <f>[2]Budget!N17</f>
        <v>15966.815258644805</v>
      </c>
      <c r="N16" s="20">
        <f>[2]Budget!O17</f>
        <v>970.78236772560479</v>
      </c>
      <c r="O16" s="20">
        <f>'[2]Budget Detail'!AB17</f>
        <v>0</v>
      </c>
      <c r="P16" s="20"/>
      <c r="Q16" s="20"/>
      <c r="R16" s="20"/>
      <c r="S16" s="20"/>
      <c r="T16" s="20"/>
      <c r="U16" s="20"/>
      <c r="V16" s="20"/>
      <c r="W16" s="20"/>
      <c r="X16" s="20"/>
      <c r="Y16" s="20"/>
      <c r="Z16" s="20"/>
      <c r="AA16" s="20"/>
      <c r="AB16" s="20"/>
      <c r="AC16" s="20"/>
      <c r="AD16" s="20"/>
    </row>
    <row r="17" spans="1:30" x14ac:dyDescent="0.2">
      <c r="A17" t="str">
        <f>[1]Budget!A18</f>
        <v>EXPENDABLE EQUIPMENT</v>
      </c>
      <c r="B17" s="20">
        <f>[2]Budget!C18</f>
        <v>10300</v>
      </c>
      <c r="C17" s="20">
        <f>[2]Budget!D18</f>
        <v>1875</v>
      </c>
      <c r="D17" s="20">
        <f>[2]Budget!E18</f>
        <v>2675</v>
      </c>
      <c r="E17" s="20">
        <f>[2]Budget!F18</f>
        <v>0</v>
      </c>
      <c r="F17" s="20">
        <f>[2]Budget!G18</f>
        <v>0</v>
      </c>
      <c r="G17" s="20">
        <f>[2]Budget!H18</f>
        <v>0</v>
      </c>
      <c r="H17" s="20">
        <f>[2]Budget!I18</f>
        <v>5000</v>
      </c>
      <c r="I17" s="20">
        <f>[2]Budget!J18</f>
        <v>750</v>
      </c>
      <c r="J17" s="20">
        <f>[2]Budget!K18</f>
        <v>0</v>
      </c>
      <c r="K17" s="20">
        <f>[2]Budget!L18</f>
        <v>0</v>
      </c>
      <c r="L17" s="20">
        <f>[2]Budget!M18</f>
        <v>0</v>
      </c>
      <c r="M17" s="20">
        <f>[2]Budget!N18</f>
        <v>0</v>
      </c>
      <c r="N17" s="20">
        <f>[2]Budget!O18</f>
        <v>0</v>
      </c>
      <c r="O17" s="20">
        <f>'[2]Budget Detail'!AB18</f>
        <v>0</v>
      </c>
      <c r="P17" s="20"/>
      <c r="Q17" s="20"/>
      <c r="R17" s="20"/>
      <c r="S17" s="20"/>
      <c r="T17" s="73"/>
      <c r="U17" s="73"/>
      <c r="V17" s="73"/>
      <c r="W17" s="73"/>
      <c r="X17" s="73"/>
      <c r="Y17" s="20"/>
      <c r="Z17" s="20"/>
      <c r="AA17" s="20"/>
      <c r="AB17" s="20"/>
      <c r="AC17" s="20"/>
      <c r="AD17" s="20"/>
    </row>
    <row r="18" spans="1:30" x14ac:dyDescent="0.2">
      <c r="A18" t="str">
        <f>[1]Budget!A19</f>
        <v>CAPITAL EQUIPMENT</v>
      </c>
      <c r="B18" s="20">
        <f>[2]Budget!C19</f>
        <v>0</v>
      </c>
      <c r="C18" s="20">
        <f>[2]Budget!D19</f>
        <v>0</v>
      </c>
      <c r="D18" s="20">
        <f>[2]Budget!E19</f>
        <v>0</v>
      </c>
      <c r="E18" s="20">
        <f>[2]Budget!F19</f>
        <v>0</v>
      </c>
      <c r="F18" s="20">
        <f>[2]Budget!G19</f>
        <v>0</v>
      </c>
      <c r="G18" s="20">
        <f>[2]Budget!H19</f>
        <v>0</v>
      </c>
      <c r="H18" s="20">
        <f>[2]Budget!I19</f>
        <v>0</v>
      </c>
      <c r="I18" s="20">
        <f>[2]Budget!J19</f>
        <v>0</v>
      </c>
      <c r="J18" s="20">
        <f>[2]Budget!K19</f>
        <v>0</v>
      </c>
      <c r="K18" s="20">
        <f>[2]Budget!L19</f>
        <v>0</v>
      </c>
      <c r="L18" s="20">
        <f>[2]Budget!M19</f>
        <v>0</v>
      </c>
      <c r="M18" s="20">
        <f>[2]Budget!N19</f>
        <v>0</v>
      </c>
      <c r="N18" s="20">
        <f>[2]Budget!O19</f>
        <v>0</v>
      </c>
      <c r="O18" s="20">
        <f>'[2]Budget Detail'!AB19</f>
        <v>0</v>
      </c>
      <c r="P18" s="20"/>
      <c r="Q18" s="20"/>
      <c r="R18" s="20"/>
      <c r="S18" s="20"/>
      <c r="T18" s="20"/>
      <c r="U18" s="20"/>
      <c r="V18" s="20"/>
      <c r="W18" s="20"/>
      <c r="X18" s="20"/>
      <c r="Y18" s="20"/>
      <c r="Z18" s="20"/>
      <c r="AA18" s="20"/>
      <c r="AB18" s="20"/>
      <c r="AC18" s="20"/>
      <c r="AD18" s="20"/>
    </row>
    <row r="19" spans="1:30" x14ac:dyDescent="0.2">
      <c r="A19" t="str">
        <f>[1]Budget!A20</f>
        <v>OTHERS</v>
      </c>
      <c r="B19" s="20">
        <f>[2]Budget!C20</f>
        <v>85935</v>
      </c>
      <c r="C19" s="20">
        <f>[2]Budget!D20</f>
        <v>8625</v>
      </c>
      <c r="D19" s="20">
        <f>[2]Budget!E20</f>
        <v>18200</v>
      </c>
      <c r="E19" s="20">
        <f>[2]Budget!F20</f>
        <v>6800</v>
      </c>
      <c r="F19" s="20">
        <f>[2]Budget!G20</f>
        <v>16000</v>
      </c>
      <c r="G19" s="20">
        <f>[2]Budget!H20</f>
        <v>2200</v>
      </c>
      <c r="H19" s="20">
        <f>[2]Budget!I20</f>
        <v>1000</v>
      </c>
      <c r="I19" s="20">
        <f>[2]Budget!J20</f>
        <v>14560</v>
      </c>
      <c r="J19" s="20">
        <f>[2]Budget!K20</f>
        <v>3000</v>
      </c>
      <c r="K19" s="20">
        <f>[2]Budget!L20</f>
        <v>4300</v>
      </c>
      <c r="L19" s="20">
        <f>[2]Budget!M20</f>
        <v>100</v>
      </c>
      <c r="M19" s="20">
        <f>[2]Budget!N20</f>
        <v>11000</v>
      </c>
      <c r="N19" s="20">
        <f>[2]Budget!O20</f>
        <v>150</v>
      </c>
      <c r="O19" s="20">
        <f>'[2]Budget Detail'!AB20</f>
        <v>0</v>
      </c>
      <c r="P19" s="20"/>
      <c r="Q19" s="20"/>
      <c r="R19" s="20"/>
      <c r="S19" s="20"/>
      <c r="T19" s="20"/>
      <c r="U19" s="20"/>
      <c r="V19" s="20"/>
      <c r="W19" s="20"/>
      <c r="X19" s="20"/>
      <c r="Y19" s="20"/>
      <c r="Z19" s="20"/>
      <c r="AA19" s="20"/>
      <c r="AB19" s="20"/>
      <c r="AC19" s="20"/>
      <c r="AD19" s="20"/>
    </row>
    <row r="20" spans="1:30" x14ac:dyDescent="0.2">
      <c r="A20">
        <f>[1]Budget!A21</f>
        <v>0</v>
      </c>
      <c r="B20" s="20">
        <f>[2]Budget!C21</f>
        <v>0</v>
      </c>
      <c r="C20" s="20">
        <f>[2]Budget!D21</f>
        <v>0</v>
      </c>
      <c r="D20" s="20">
        <f>[2]Budget!E21</f>
        <v>0</v>
      </c>
      <c r="E20" s="20">
        <f>[2]Budget!F21</f>
        <v>0</v>
      </c>
      <c r="F20" s="20">
        <f>[2]Budget!G21</f>
        <v>0</v>
      </c>
      <c r="G20" s="20">
        <f>[2]Budget!H21</f>
        <v>0</v>
      </c>
      <c r="H20" s="20">
        <f>[2]Budget!I21</f>
        <v>0</v>
      </c>
      <c r="I20" s="20">
        <f>[2]Budget!J21</f>
        <v>0</v>
      </c>
      <c r="J20" s="20">
        <f>[2]Budget!K21</f>
        <v>0</v>
      </c>
      <c r="K20" s="20">
        <f>[2]Budget!L21</f>
        <v>0</v>
      </c>
      <c r="L20" s="20">
        <f>[2]Budget!M21</f>
        <v>0</v>
      </c>
      <c r="M20" s="20">
        <f>[2]Budget!N21</f>
        <v>0</v>
      </c>
      <c r="N20" s="20">
        <f>[2]Budget!O21</f>
        <v>0</v>
      </c>
      <c r="O20" s="20">
        <f>'[2]Budget Detail'!AB21</f>
        <v>0</v>
      </c>
      <c r="P20" s="20"/>
      <c r="Q20" s="20"/>
      <c r="R20" s="20"/>
      <c r="S20" s="20"/>
      <c r="T20" s="20"/>
      <c r="U20" s="20"/>
      <c r="V20" s="20"/>
      <c r="W20" s="20"/>
      <c r="X20" s="20"/>
      <c r="Y20" s="20"/>
      <c r="Z20" s="20"/>
      <c r="AA20" s="20"/>
      <c r="AB20" s="20"/>
      <c r="AC20" s="20"/>
      <c r="AD20" s="20"/>
    </row>
    <row r="21" spans="1:30" x14ac:dyDescent="0.2">
      <c r="A21" t="str">
        <f>[1]Budget!A22</f>
        <v>SUB-TOTAL</v>
      </c>
      <c r="B21" s="20">
        <f>[2]Budget!C22</f>
        <v>70637769.080271512</v>
      </c>
      <c r="C21" s="20">
        <f>[2]Budget!D22</f>
        <v>991446.34102505504</v>
      </c>
      <c r="D21" s="20">
        <f>[2]Budget!E22</f>
        <v>932825.13063243742</v>
      </c>
      <c r="E21" s="20">
        <f>[2]Budget!F22</f>
        <v>209401.21790047205</v>
      </c>
      <c r="F21" s="20">
        <f>[2]Budget!G22</f>
        <v>175003.60881706222</v>
      </c>
      <c r="G21" s="20">
        <f>[2]Budget!H22</f>
        <v>277178.34890109731</v>
      </c>
      <c r="H21" s="20">
        <f>[2]Budget!I22</f>
        <v>749177.67567239096</v>
      </c>
      <c r="I21" s="20">
        <f>[2]Budget!J22</f>
        <v>805090.69774277601</v>
      </c>
      <c r="J21" s="20">
        <f>[2]Budget!K22</f>
        <v>3000</v>
      </c>
      <c r="K21" s="20">
        <f>[2]Budget!L22</f>
        <v>16090626.914523954</v>
      </c>
      <c r="L21" s="20">
        <f>[2]Budget!M22</f>
        <v>6557.0725034438201</v>
      </c>
      <c r="M21" s="20">
        <f>[2]Budget!N22</f>
        <v>379781.28933113039</v>
      </c>
      <c r="N21" s="20">
        <f>[2]Budget!O22</f>
        <v>17680.783221688544</v>
      </c>
      <c r="O21" s="20">
        <f>'[2]Budget Detail'!AB22</f>
        <v>50000000</v>
      </c>
      <c r="P21" s="20"/>
      <c r="Q21" s="20"/>
      <c r="R21" s="20"/>
      <c r="S21" s="20"/>
      <c r="T21" s="73"/>
      <c r="U21" s="73"/>
      <c r="V21" s="73"/>
      <c r="W21" s="73"/>
      <c r="X21" s="73"/>
      <c r="Y21" s="20"/>
      <c r="Z21" s="20"/>
      <c r="AA21" s="20"/>
      <c r="AB21" s="20"/>
      <c r="AC21" s="20"/>
      <c r="AD21" s="20"/>
    </row>
    <row r="22" spans="1:30" x14ac:dyDescent="0.2">
      <c r="A22" t="str">
        <f>[1]Budget!A23</f>
        <v>GIS SUPPORT &amp; PROC</v>
      </c>
      <c r="B22" s="20">
        <f>[2]Budget!C23</f>
        <v>32193.081643404294</v>
      </c>
      <c r="C22" s="20">
        <f>[2]Budget!D23</f>
        <v>2768.3127997142205</v>
      </c>
      <c r="D22" s="20">
        <f>[2]Budget!E23</f>
        <v>6391.8608697131303</v>
      </c>
      <c r="E22" s="20">
        <f>[2]Budget!F23</f>
        <v>1061.7385473921538</v>
      </c>
      <c r="F22" s="20">
        <f>[2]Budget!G23</f>
        <v>1291.6195539834825</v>
      </c>
      <c r="G22" s="20">
        <f>[2]Budget!H23</f>
        <v>2298.810065913287</v>
      </c>
      <c r="H22" s="20">
        <f>[2]Budget!I23</f>
        <v>6740.5786678474351</v>
      </c>
      <c r="I22" s="20">
        <f>[2]Budget!J23</f>
        <v>6952.9263773258645</v>
      </c>
      <c r="J22" s="20">
        <f>[2]Budget!K23</f>
        <v>0</v>
      </c>
      <c r="K22" s="20">
        <f>[2]Budget!L23</f>
        <v>2055.2920504563708</v>
      </c>
      <c r="L22" s="20">
        <f>[2]Budget!M23</f>
        <v>48.703603091383201</v>
      </c>
      <c r="M22" s="20">
        <f>[2]Budget!N23</f>
        <v>2435.1801545691587</v>
      </c>
      <c r="N22" s="20">
        <f>[2]Budget!O23</f>
        <v>148.05895339780497</v>
      </c>
      <c r="O22" s="20">
        <f>'[2]Budget Detail'!AB23</f>
        <v>0</v>
      </c>
      <c r="P22" s="20"/>
      <c r="Q22" s="20"/>
      <c r="R22" s="20"/>
      <c r="S22" s="20"/>
      <c r="T22" s="20"/>
      <c r="U22" s="20"/>
      <c r="V22" s="20"/>
      <c r="W22" s="20"/>
      <c r="X22" s="20"/>
      <c r="Y22" s="20"/>
      <c r="Z22" s="20"/>
      <c r="AA22" s="20"/>
      <c r="AB22" s="20"/>
      <c r="AC22" s="20"/>
      <c r="AD22" s="20"/>
    </row>
    <row r="23" spans="1:30" x14ac:dyDescent="0.2">
      <c r="A23" t="str">
        <f>[1]Budget!A24</f>
        <v>NETWORK ADM</v>
      </c>
      <c r="B23" s="20">
        <f>[2]Budget!C24</f>
        <v>184997.50910232204</v>
      </c>
      <c r="C23" s="20">
        <f>[2]Budget!D24</f>
        <v>15908.106531582431</v>
      </c>
      <c r="D23" s="20">
        <f>[2]Budget!E24</f>
        <v>36730.821625701588</v>
      </c>
      <c r="E23" s="20">
        <f>[2]Budget!F24</f>
        <v>6101.2794227392169</v>
      </c>
      <c r="F23" s="20">
        <f>[2]Budget!G24</f>
        <v>7422.2903803231202</v>
      </c>
      <c r="G23" s="20">
        <f>[2]Budget!H24</f>
        <v>13210.109575839037</v>
      </c>
      <c r="H23" s="20">
        <f>[2]Budget!I24</f>
        <v>38734.728078307686</v>
      </c>
      <c r="I23" s="20">
        <f>[2]Budget!J24</f>
        <v>39954.983962855535</v>
      </c>
      <c r="J23" s="20">
        <f>[2]Budget!K24</f>
        <v>0</v>
      </c>
      <c r="K23" s="20">
        <f>[2]Budget!L24</f>
        <v>11810.733561449306</v>
      </c>
      <c r="L23" s="20">
        <f>[2]Budget!M24</f>
        <v>279.8752028779457</v>
      </c>
      <c r="M23" s="20">
        <f>[2]Budget!N24</f>
        <v>13993.760143897278</v>
      </c>
      <c r="N23" s="20">
        <f>[2]Budget!O24</f>
        <v>850.8206167489551</v>
      </c>
      <c r="O23" s="20">
        <f>'[2]Budget Detail'!AB24</f>
        <v>0</v>
      </c>
      <c r="P23" s="20"/>
      <c r="Q23" s="20"/>
      <c r="R23" s="20"/>
      <c r="S23" s="20"/>
      <c r="T23" s="20"/>
      <c r="U23" s="20"/>
      <c r="V23" s="20"/>
      <c r="W23" s="20"/>
      <c r="X23" s="20"/>
      <c r="Y23" s="20"/>
      <c r="Z23" s="20"/>
      <c r="AA23" s="20"/>
      <c r="AB23" s="20"/>
      <c r="AC23" s="20"/>
      <c r="AD23" s="20"/>
    </row>
    <row r="24" spans="1:30" x14ac:dyDescent="0.2">
      <c r="A24" t="str">
        <f>[1]Budget!A25</f>
        <v>PERSONNEL</v>
      </c>
      <c r="B24" s="20">
        <f>[2]Budget!C25</f>
        <v>78986.989182533012</v>
      </c>
      <c r="C24" s="20">
        <f>[2]Budget!D25</f>
        <v>6792.1640924889189</v>
      </c>
      <c r="D24" s="20">
        <f>[2]Budget!E25</f>
        <v>15682.681483079623</v>
      </c>
      <c r="E24" s="20">
        <f>[2]Budget!F25</f>
        <v>2605.0171924042661</v>
      </c>
      <c r="F24" s="20">
        <f>[2]Budget!G25</f>
        <v>3169.0392634202358</v>
      </c>
      <c r="G24" s="20">
        <f>[2]Budget!H25</f>
        <v>5640.2207101596941</v>
      </c>
      <c r="H24" s="20">
        <f>[2]Budget!I25</f>
        <v>16538.274285722495</v>
      </c>
      <c r="I24" s="20">
        <f>[2]Budget!J25</f>
        <v>17059.277724203344</v>
      </c>
      <c r="J24" s="20">
        <f>[2]Budget!K25</f>
        <v>0</v>
      </c>
      <c r="K24" s="20">
        <f>[2]Budget!L25</f>
        <v>5042.7397027275229</v>
      </c>
      <c r="L24" s="20">
        <f>[2]Budget!M25</f>
        <v>119.4962014864342</v>
      </c>
      <c r="M24" s="20">
        <f>[2]Budget!N25</f>
        <v>5974.8100743217074</v>
      </c>
      <c r="N24" s="20">
        <f>[2]Budget!O25</f>
        <v>363.26845251876006</v>
      </c>
      <c r="O24" s="20">
        <f>'[2]Budget Detail'!AB25</f>
        <v>0</v>
      </c>
      <c r="P24" s="20"/>
      <c r="Q24" s="20"/>
      <c r="R24" s="20"/>
      <c r="S24" s="20"/>
      <c r="T24" s="20"/>
      <c r="U24" s="20"/>
      <c r="V24" s="20"/>
      <c r="W24" s="20"/>
      <c r="X24" s="20"/>
      <c r="Y24" s="20"/>
      <c r="Z24" s="20"/>
      <c r="AA24" s="20"/>
      <c r="AB24" s="20"/>
      <c r="AC24" s="20"/>
      <c r="AD24" s="20"/>
    </row>
    <row r="25" spans="1:30" x14ac:dyDescent="0.2">
      <c r="A25" t="str">
        <f>[1]Budget!A26</f>
        <v>PURCHASING</v>
      </c>
      <c r="B25" s="20">
        <f>[2]Budget!C26</f>
        <v>32371.135134866705</v>
      </c>
      <c r="C25" s="20">
        <f>[2]Budget!D26</f>
        <v>2783.6237837607009</v>
      </c>
      <c r="D25" s="20">
        <f>[2]Budget!E26</f>
        <v>6427.2129729196768</v>
      </c>
      <c r="E25" s="20">
        <f>[2]Budget!F26</f>
        <v>1067.610810801958</v>
      </c>
      <c r="F25" s="20">
        <f>[2]Budget!G26</f>
        <v>1298.763243232474</v>
      </c>
      <c r="G25" s="20">
        <f>[2]Budget!H26</f>
        <v>2311.5243243051568</v>
      </c>
      <c r="H25" s="20">
        <f>[2]Budget!I26</f>
        <v>6777.8594594032566</v>
      </c>
      <c r="I25" s="20">
        <f>[2]Budget!J26</f>
        <v>6991.3816215636471</v>
      </c>
      <c r="J25" s="20">
        <f>[2]Budget!K26</f>
        <v>0</v>
      </c>
      <c r="K25" s="20">
        <f>[2]Budget!L26</f>
        <v>2066.6594594423223</v>
      </c>
      <c r="L25" s="20">
        <f>[2]Budget!M26</f>
        <v>48.972972972566886</v>
      </c>
      <c r="M25" s="20">
        <f>[2]Budget!N26</f>
        <v>2448.6486486283429</v>
      </c>
      <c r="N25" s="20">
        <f>[2]Budget!O26</f>
        <v>148.87783783660336</v>
      </c>
      <c r="O25" s="20">
        <f>'[2]Budget Detail'!AB26</f>
        <v>0</v>
      </c>
      <c r="P25" s="20"/>
      <c r="Q25" s="20"/>
      <c r="R25" s="20"/>
      <c r="S25" s="20"/>
      <c r="T25" s="73"/>
      <c r="U25" s="73"/>
      <c r="V25" s="73"/>
      <c r="W25" s="73"/>
      <c r="X25" s="73"/>
      <c r="Y25" s="20"/>
      <c r="Z25" s="20"/>
      <c r="AA25" s="20"/>
      <c r="AB25" s="20"/>
      <c r="AC25" s="20"/>
      <c r="AD25" s="20"/>
    </row>
    <row r="26" spans="1:30" x14ac:dyDescent="0.2">
      <c r="A26" t="str">
        <f>[1]Budget!A27</f>
        <v>PRINTSHOP</v>
      </c>
      <c r="B26" s="20">
        <f>[2]Budget!C27</f>
        <v>45436.521028645599</v>
      </c>
      <c r="C26" s="20">
        <f>[2]Budget!D27</f>
        <v>3907.1283740820204</v>
      </c>
      <c r="D26" s="20">
        <f>[2]Budget!E27</f>
        <v>9021.3147046890281</v>
      </c>
      <c r="E26" s="20">
        <f>[2]Budget!F27</f>
        <v>1498.5115861187205</v>
      </c>
      <c r="F26" s="20">
        <f>[2]Budget!G27</f>
        <v>1822.9599662324983</v>
      </c>
      <c r="G26" s="20">
        <f>[2]Budget!H27</f>
        <v>3244.4838011377797</v>
      </c>
      <c r="H26" s="20">
        <f>[2]Budget!I27</f>
        <v>9513.4863999463705</v>
      </c>
      <c r="I26" s="20">
        <f>[2]Budget!J27</f>
        <v>9813.1887171701146</v>
      </c>
      <c r="J26" s="20">
        <f>[2]Budget!K27</f>
        <v>0</v>
      </c>
      <c r="K26" s="20">
        <f>[2]Budget!L27</f>
        <v>2900.7884832206414</v>
      </c>
      <c r="L26" s="20">
        <f>[2]Budget!M27</f>
        <v>68.739063583427537</v>
      </c>
      <c r="M26" s="20">
        <f>[2]Budget!N27</f>
        <v>3436.9531791713753</v>
      </c>
      <c r="N26" s="20">
        <f>[2]Budget!O27</f>
        <v>208.96675329361977</v>
      </c>
      <c r="O26" s="20">
        <f>'[2]Budget Detail'!AB27</f>
        <v>0</v>
      </c>
      <c r="P26" s="20"/>
      <c r="Q26" s="20"/>
      <c r="R26" s="20"/>
      <c r="S26" s="20"/>
      <c r="T26" s="20"/>
      <c r="U26" s="20"/>
      <c r="V26" s="20"/>
      <c r="W26" s="20"/>
      <c r="X26" s="20"/>
      <c r="Y26" s="20"/>
      <c r="Z26" s="20"/>
      <c r="AA26" s="20"/>
      <c r="AB26" s="20"/>
      <c r="AC26" s="20"/>
      <c r="AD26" s="20"/>
    </row>
    <row r="27" spans="1:30" x14ac:dyDescent="0.2">
      <c r="A27" t="str">
        <f>[1]Budget!A28</f>
        <v>Facility</v>
      </c>
      <c r="B27" s="20">
        <f>[2]Budget!C28</f>
        <v>28122.786477343026</v>
      </c>
      <c r="C27" s="20">
        <f>[2]Budget!D28</f>
        <v>2418.3043621364259</v>
      </c>
      <c r="D27" s="20">
        <f>[2]Budget!E28</f>
        <v>5583.7133090567304</v>
      </c>
      <c r="E27" s="20">
        <f>[2]Budget!F28</f>
        <v>927.4988581029927</v>
      </c>
      <c r="F27" s="20">
        <f>[2]Budget!G28</f>
        <v>1128.3151246280443</v>
      </c>
      <c r="G27" s="20">
        <f>[2]Budget!H28</f>
        <v>2008.1626652505158</v>
      </c>
      <c r="H27" s="20">
        <f>[2]Budget!I28</f>
        <v>5888.3413743786314</v>
      </c>
      <c r="I27" s="20">
        <f>[2]Budget!J28</f>
        <v>6073.8411459992294</v>
      </c>
      <c r="J27" s="20">
        <f>[2]Budget!K28</f>
        <v>0</v>
      </c>
      <c r="K27" s="20">
        <f>[2]Budget!L28</f>
        <v>1795.4335693553339</v>
      </c>
      <c r="L27" s="20">
        <f>[2]Budget!M28</f>
        <v>42.545819179036357</v>
      </c>
      <c r="M27" s="20">
        <f>[2]Budget!N28</f>
        <v>2127.2909589518167</v>
      </c>
      <c r="N27" s="20">
        <f>[2]Budget!O28</f>
        <v>129.33929030427055</v>
      </c>
      <c r="O27" s="20">
        <f>'[2]Budget Detail'!AB28</f>
        <v>0</v>
      </c>
      <c r="P27" s="20"/>
      <c r="Q27" s="20"/>
      <c r="R27" s="20"/>
      <c r="S27" s="20"/>
      <c r="T27" s="20"/>
      <c r="U27" s="20"/>
      <c r="V27" s="20"/>
      <c r="W27" s="20"/>
      <c r="X27" s="20"/>
      <c r="Y27" s="20"/>
      <c r="Z27" s="20"/>
      <c r="AA27" s="20"/>
      <c r="AB27" s="20"/>
      <c r="AC27" s="20"/>
      <c r="AD27" s="20"/>
    </row>
    <row r="28" spans="1:30" x14ac:dyDescent="0.2">
      <c r="A28">
        <f>[1]Budget!A29</f>
        <v>0</v>
      </c>
      <c r="B28" s="20">
        <f>[2]Budget!C29</f>
        <v>0</v>
      </c>
      <c r="C28" s="20">
        <f>[2]Budget!D29</f>
        <v>0</v>
      </c>
      <c r="D28" s="20">
        <f>[2]Budget!E29</f>
        <v>0</v>
      </c>
      <c r="E28" s="20">
        <f>[2]Budget!F29</f>
        <v>0</v>
      </c>
      <c r="F28" s="20">
        <f>[2]Budget!G29</f>
        <v>0</v>
      </c>
      <c r="G28" s="20">
        <f>[2]Budget!H29</f>
        <v>0</v>
      </c>
      <c r="H28" s="20">
        <f>[2]Budget!I29</f>
        <v>0</v>
      </c>
      <c r="I28" s="20">
        <f>[2]Budget!J29</f>
        <v>0</v>
      </c>
      <c r="J28" s="20">
        <f>[2]Budget!K29</f>
        <v>0</v>
      </c>
      <c r="K28" s="20">
        <f>[2]Budget!L29</f>
        <v>0</v>
      </c>
      <c r="L28" s="20">
        <f>[2]Budget!M29</f>
        <v>0</v>
      </c>
      <c r="M28" s="20">
        <f>[2]Budget!N29</f>
        <v>0</v>
      </c>
      <c r="N28" s="20">
        <f>[2]Budget!O29</f>
        <v>0</v>
      </c>
      <c r="O28" s="20">
        <f>'[2]Budget Detail'!AB29</f>
        <v>0</v>
      </c>
      <c r="P28" s="20"/>
      <c r="Q28" s="20"/>
      <c r="R28" s="20"/>
      <c r="S28" s="20"/>
      <c r="T28" s="20"/>
      <c r="U28" s="20"/>
      <c r="V28" s="20"/>
      <c r="W28" s="20"/>
      <c r="X28" s="20"/>
      <c r="Y28" s="20"/>
      <c r="Z28" s="20"/>
      <c r="AA28" s="20"/>
      <c r="AB28" s="20"/>
      <c r="AC28" s="20"/>
      <c r="AD28" s="20"/>
    </row>
    <row r="29" spans="1:30" x14ac:dyDescent="0.2">
      <c r="A29" s="5" t="str">
        <f>[1]Budget!A30</f>
        <v>GRAND TOTAL</v>
      </c>
      <c r="B29" s="20">
        <f>[2]Budget!C30</f>
        <v>71039877.102840617</v>
      </c>
      <c r="C29" s="20">
        <f>[2]Budget!D30</f>
        <v>1026023.9809688198</v>
      </c>
      <c r="D29" s="20">
        <f>[2]Budget!E30</f>
        <v>1012662.7355975973</v>
      </c>
      <c r="E29" s="20">
        <f>[2]Budget!F30</f>
        <v>222662.87431803136</v>
      </c>
      <c r="F29" s="20">
        <f>[2]Budget!G30</f>
        <v>191136.5963488821</v>
      </c>
      <c r="G29" s="20">
        <f>[2]Budget!H30</f>
        <v>305891.66004370281</v>
      </c>
      <c r="H29" s="20">
        <f>[2]Budget!I30</f>
        <v>833370.94393799687</v>
      </c>
      <c r="I29" s="20">
        <f>[2]Budget!J30</f>
        <v>891936.29729189386</v>
      </c>
      <c r="J29" s="20">
        <f>[2]Budget!K30</f>
        <v>3000</v>
      </c>
      <c r="K29" s="20">
        <f>[2]Budget!L30</f>
        <v>16116298.561350605</v>
      </c>
      <c r="L29" s="20">
        <f>[2]Budget!M30</f>
        <v>7165.4053666346135</v>
      </c>
      <c r="M29" s="20">
        <f>[2]Budget!N30</f>
        <v>410197.93249067001</v>
      </c>
      <c r="N29" s="20">
        <f>[2]Budget!O30</f>
        <v>19530.115125788558</v>
      </c>
      <c r="O29" s="20">
        <f>'[2]Budget Detail'!AB30</f>
        <v>50000000</v>
      </c>
      <c r="P29" s="20"/>
      <c r="Q29" s="20"/>
      <c r="R29" s="20"/>
      <c r="S29" s="20"/>
      <c r="T29" s="73"/>
      <c r="U29" s="73"/>
      <c r="V29" s="73"/>
      <c r="W29" s="73"/>
      <c r="X29" s="73"/>
      <c r="Y29" s="20"/>
      <c r="Z29" s="20"/>
      <c r="AA29" s="20"/>
      <c r="AB29" s="20"/>
      <c r="AC29" s="20"/>
      <c r="AD29" s="20"/>
    </row>
    <row r="30" spans="1:30" x14ac:dyDescent="0.2">
      <c r="A30">
        <f>[1]Budget!A31</f>
        <v>0</v>
      </c>
      <c r="B30" s="20">
        <f>[2]Budget!C31</f>
        <v>0</v>
      </c>
      <c r="C30" s="20">
        <f>[2]Budget!D31</f>
        <v>0</v>
      </c>
      <c r="D30" s="20">
        <f>[2]Budget!E31</f>
        <v>0</v>
      </c>
      <c r="E30" s="20">
        <f>[2]Budget!F31</f>
        <v>0</v>
      </c>
      <c r="F30" s="20">
        <f>[2]Budget!G31</f>
        <v>0</v>
      </c>
      <c r="G30" s="20">
        <f>[2]Budget!H31</f>
        <v>0</v>
      </c>
      <c r="H30" s="20">
        <f>[2]Budget!I31</f>
        <v>0</v>
      </c>
      <c r="I30" s="20">
        <f>[2]Budget!J31</f>
        <v>0</v>
      </c>
      <c r="J30" s="20">
        <f>[2]Budget!K31</f>
        <v>0</v>
      </c>
      <c r="K30" s="20">
        <f>[2]Budget!L31</f>
        <v>0</v>
      </c>
      <c r="L30" s="20">
        <f>[2]Budget!M31</f>
        <v>0</v>
      </c>
      <c r="M30" s="20">
        <f>[2]Budget!N31</f>
        <v>0</v>
      </c>
      <c r="N30" s="20">
        <f>[2]Budget!O31</f>
        <v>0</v>
      </c>
      <c r="O30" s="20">
        <f>'[2]Budget Detail'!AB31</f>
        <v>0</v>
      </c>
      <c r="P30" s="20"/>
      <c r="Q30" s="20"/>
      <c r="R30" s="20"/>
      <c r="S30" s="20"/>
      <c r="T30" s="20"/>
      <c r="U30" s="20"/>
      <c r="V30" s="20"/>
      <c r="W30" s="20"/>
      <c r="X30" s="20"/>
      <c r="Y30" s="20"/>
      <c r="Z30" s="20"/>
      <c r="AA30" s="20"/>
      <c r="AB30" s="20"/>
      <c r="AC30" s="20"/>
      <c r="AD30" s="20"/>
    </row>
    <row r="31" spans="1:30" x14ac:dyDescent="0.2">
      <c r="A31" s="78" t="str">
        <f>[1]Budget!A32</f>
        <v>REVENUES:</v>
      </c>
      <c r="B31" s="20">
        <f>[2]Budget!C32</f>
        <v>0</v>
      </c>
      <c r="C31" s="20">
        <f>[2]Budget!D32</f>
        <v>0</v>
      </c>
      <c r="D31" s="20">
        <f>[2]Budget!E32</f>
        <v>0</v>
      </c>
      <c r="E31" s="20">
        <f>[2]Budget!F32</f>
        <v>0</v>
      </c>
      <c r="F31" s="20">
        <f>[2]Budget!G32</f>
        <v>0</v>
      </c>
      <c r="G31" s="20">
        <f>[2]Budget!H32</f>
        <v>0</v>
      </c>
      <c r="H31" s="20">
        <f>[2]Budget!I32</f>
        <v>0</v>
      </c>
      <c r="I31" s="20">
        <f>[2]Budget!J32</f>
        <v>0</v>
      </c>
      <c r="J31" s="20">
        <f>[2]Budget!K32</f>
        <v>0</v>
      </c>
      <c r="K31" s="20">
        <f>[2]Budget!L32</f>
        <v>0</v>
      </c>
      <c r="L31" s="20">
        <f>[2]Budget!M32</f>
        <v>0</v>
      </c>
      <c r="M31" s="20">
        <f>[2]Budget!N32</f>
        <v>0</v>
      </c>
      <c r="N31" s="20">
        <f>[2]Budget!O32</f>
        <v>0</v>
      </c>
      <c r="O31" s="20">
        <f>'[2]Budget Detail'!AB32</f>
        <v>0</v>
      </c>
      <c r="P31" s="20"/>
      <c r="Q31" s="20"/>
      <c r="R31" s="20"/>
      <c r="S31" s="20"/>
      <c r="T31" s="20"/>
      <c r="U31" s="20"/>
      <c r="V31" s="20"/>
      <c r="W31" s="20"/>
      <c r="X31" s="20"/>
      <c r="Y31" s="20"/>
      <c r="Z31" s="20"/>
      <c r="AA31" s="20"/>
      <c r="AB31" s="20"/>
      <c r="AC31" s="20"/>
      <c r="AD31" s="20"/>
    </row>
    <row r="32" spans="1:30" x14ac:dyDescent="0.2">
      <c r="A32" s="78" t="str">
        <f>[1]Budget!A33</f>
        <v>FEDERAL</v>
      </c>
      <c r="B32" s="20">
        <f>[2]Budget!C33</f>
        <v>0</v>
      </c>
      <c r="C32" s="20">
        <f>[2]Budget!D33</f>
        <v>0</v>
      </c>
      <c r="D32" s="20">
        <f>[2]Budget!E33</f>
        <v>0</v>
      </c>
      <c r="E32" s="20">
        <f>[2]Budget!F33</f>
        <v>0</v>
      </c>
      <c r="F32" s="20">
        <f>[2]Budget!G33</f>
        <v>0</v>
      </c>
      <c r="G32" s="20">
        <f>[2]Budget!H33</f>
        <v>0</v>
      </c>
      <c r="H32" s="20">
        <f>[2]Budget!I33</f>
        <v>0</v>
      </c>
      <c r="I32" s="20">
        <f>[2]Budget!J33</f>
        <v>0</v>
      </c>
      <c r="J32" s="20">
        <f>[2]Budget!K33</f>
        <v>0</v>
      </c>
      <c r="K32" s="20">
        <f>[2]Budget!L33</f>
        <v>0</v>
      </c>
      <c r="L32" s="20">
        <f>[2]Budget!M33</f>
        <v>0</v>
      </c>
      <c r="M32" s="20">
        <f>[2]Budget!N33</f>
        <v>0</v>
      </c>
      <c r="N32" s="20">
        <f>[2]Budget!O33</f>
        <v>0</v>
      </c>
      <c r="O32" s="20">
        <f>'[2]Budget Detail'!AB33</f>
        <v>0</v>
      </c>
      <c r="P32" s="20"/>
      <c r="Q32" s="20"/>
      <c r="R32" s="20"/>
      <c r="S32" s="20"/>
      <c r="T32" s="20"/>
      <c r="U32" s="20"/>
      <c r="V32" s="20"/>
      <c r="W32" s="20"/>
      <c r="X32" s="20"/>
      <c r="Y32" s="20"/>
      <c r="Z32" s="20"/>
      <c r="AA32" s="20"/>
      <c r="AB32" s="20"/>
      <c r="AC32" s="20"/>
      <c r="AD32" s="20"/>
    </row>
    <row r="33" spans="1:30" x14ac:dyDescent="0.2">
      <c r="A33" s="78" t="str">
        <f>[1]Budget!A34</f>
        <v>HHS</v>
      </c>
      <c r="B33" s="20">
        <f>[2]Budget!C34</f>
        <v>0</v>
      </c>
      <c r="C33" s="20">
        <f>[2]Budget!D34</f>
        <v>0</v>
      </c>
      <c r="D33" s="20">
        <f>[2]Budget!E34</f>
        <v>0</v>
      </c>
      <c r="E33" s="20">
        <f>[2]Budget!F34</f>
        <v>0</v>
      </c>
      <c r="F33" s="20">
        <f>[2]Budget!G34</f>
        <v>0</v>
      </c>
      <c r="G33" s="20">
        <f>[2]Budget!H34</f>
        <v>0</v>
      </c>
      <c r="H33" s="20">
        <f>[2]Budget!I34</f>
        <v>0</v>
      </c>
      <c r="I33" s="20">
        <f>[2]Budget!J34</f>
        <v>0</v>
      </c>
      <c r="J33" s="20">
        <f>[2]Budget!K34</f>
        <v>0</v>
      </c>
      <c r="K33" s="20">
        <f>[2]Budget!L34</f>
        <v>0</v>
      </c>
      <c r="L33" s="20">
        <f>[2]Budget!M34</f>
        <v>0</v>
      </c>
      <c r="M33" s="20">
        <f>[2]Budget!N34</f>
        <v>0</v>
      </c>
      <c r="N33" s="20">
        <f>[2]Budget!O34</f>
        <v>0</v>
      </c>
      <c r="O33" s="20">
        <f>'[2]Budget Detail'!AB34</f>
        <v>0</v>
      </c>
      <c r="P33" s="20"/>
      <c r="Q33" s="20"/>
      <c r="R33" s="20"/>
      <c r="S33" s="20"/>
      <c r="T33" s="73"/>
      <c r="U33" s="73"/>
      <c r="V33" s="73"/>
      <c r="W33" s="73"/>
      <c r="X33" s="73"/>
      <c r="Y33" s="20"/>
      <c r="Z33" s="20"/>
      <c r="AA33" s="20"/>
      <c r="AB33" s="20"/>
      <c r="AC33" s="20"/>
      <c r="AD33" s="20"/>
    </row>
    <row r="34" spans="1:30" x14ac:dyDescent="0.2">
      <c r="A34" s="66" t="str">
        <f>[1]Budget!A35</f>
        <v>EPA</v>
      </c>
      <c r="B34" s="20">
        <f>[2]Budget!C35</f>
        <v>0</v>
      </c>
      <c r="C34" s="20">
        <f>[2]Budget!D35</f>
        <v>0</v>
      </c>
      <c r="D34" s="20">
        <f>[2]Budget!E35</f>
        <v>0</v>
      </c>
      <c r="E34" s="20">
        <f>[2]Budget!F35</f>
        <v>0</v>
      </c>
      <c r="F34" s="20">
        <f>[2]Budget!G35</f>
        <v>0</v>
      </c>
      <c r="G34" s="20">
        <f>[2]Budget!H35</f>
        <v>0</v>
      </c>
      <c r="H34" s="20">
        <f>[2]Budget!I35</f>
        <v>0</v>
      </c>
      <c r="I34" s="20">
        <f>[2]Budget!J35</f>
        <v>0</v>
      </c>
      <c r="J34" s="20">
        <f>[2]Budget!K35</f>
        <v>0</v>
      </c>
      <c r="K34" s="20">
        <f>[2]Budget!L35</f>
        <v>0</v>
      </c>
      <c r="L34" s="20">
        <f>[2]Budget!M35</f>
        <v>0</v>
      </c>
      <c r="M34" s="20">
        <f>[2]Budget!N35</f>
        <v>0</v>
      </c>
      <c r="N34" s="20">
        <f>[2]Budget!O35</f>
        <v>0</v>
      </c>
      <c r="O34" s="20">
        <f>'[2]Budget Detail'!AB35</f>
        <v>0</v>
      </c>
      <c r="P34" s="20"/>
      <c r="Q34" s="20"/>
      <c r="R34" s="20"/>
      <c r="S34" s="20"/>
      <c r="T34" s="20"/>
      <c r="U34" s="20"/>
      <c r="V34" s="20"/>
      <c r="W34" s="20"/>
      <c r="X34" s="20"/>
      <c r="Y34" s="20"/>
      <c r="Z34" s="20"/>
      <c r="AA34" s="20"/>
      <c r="AB34" s="20"/>
      <c r="AC34" s="20"/>
      <c r="AD34" s="20"/>
    </row>
    <row r="35" spans="1:30" x14ac:dyDescent="0.2">
      <c r="A35" s="66" t="str">
        <f>[1]Budget!A36</f>
        <v>USDA</v>
      </c>
      <c r="B35" s="20">
        <f>[2]Budget!C36</f>
        <v>0</v>
      </c>
      <c r="C35" s="20">
        <f>[2]Budget!D36</f>
        <v>0</v>
      </c>
      <c r="D35" s="20">
        <f>[2]Budget!E36</f>
        <v>0</v>
      </c>
      <c r="E35" s="20">
        <f>[2]Budget!F36</f>
        <v>0</v>
      </c>
      <c r="F35" s="20">
        <f>[2]Budget!G36</f>
        <v>0</v>
      </c>
      <c r="G35" s="20">
        <f>[2]Budget!H36</f>
        <v>0</v>
      </c>
      <c r="H35" s="20">
        <f>[2]Budget!I36</f>
        <v>0</v>
      </c>
      <c r="I35" s="20">
        <f>[2]Budget!J36</f>
        <v>0</v>
      </c>
      <c r="J35" s="20">
        <f>[2]Budget!K36</f>
        <v>0</v>
      </c>
      <c r="K35" s="20">
        <f>[2]Budget!L36</f>
        <v>0</v>
      </c>
      <c r="L35" s="20">
        <f>[2]Budget!M36</f>
        <v>0</v>
      </c>
      <c r="M35" s="20">
        <f>[2]Budget!N36</f>
        <v>0</v>
      </c>
      <c r="N35" s="20">
        <f>[2]Budget!O36</f>
        <v>0</v>
      </c>
      <c r="O35" s="20">
        <f>'[2]Budget Detail'!AB36</f>
        <v>0</v>
      </c>
      <c r="P35" s="20"/>
      <c r="Q35" s="20"/>
      <c r="R35" s="20"/>
      <c r="S35" s="20"/>
      <c r="T35" s="20"/>
      <c r="U35" s="20"/>
      <c r="V35" s="20"/>
      <c r="W35" s="20"/>
      <c r="X35" s="20"/>
      <c r="Y35" s="20"/>
      <c r="Z35" s="20"/>
      <c r="AA35" s="20"/>
      <c r="AB35" s="20"/>
      <c r="AC35" s="20"/>
      <c r="AD35" s="20"/>
    </row>
    <row r="36" spans="1:30" x14ac:dyDescent="0.2">
      <c r="A36" s="66" t="str">
        <f>[1]Budget!A37</f>
        <v xml:space="preserve">NARC </v>
      </c>
      <c r="B36" s="20">
        <f>[2]Budget!C37</f>
        <v>0</v>
      </c>
      <c r="C36" s="20">
        <f>[2]Budget!D37</f>
        <v>0</v>
      </c>
      <c r="D36" s="20">
        <f>[2]Budget!E37</f>
        <v>0</v>
      </c>
      <c r="E36" s="20">
        <f>[2]Budget!F37</f>
        <v>0</v>
      </c>
      <c r="F36" s="20">
        <f>[2]Budget!G37</f>
        <v>0</v>
      </c>
      <c r="G36" s="20">
        <f>[2]Budget!H37</f>
        <v>0</v>
      </c>
      <c r="H36" s="20">
        <f>[2]Budget!I37</f>
        <v>0</v>
      </c>
      <c r="I36" s="20">
        <f>[2]Budget!J37</f>
        <v>0</v>
      </c>
      <c r="J36" s="20">
        <f>[2]Budget!K37</f>
        <v>0</v>
      </c>
      <c r="K36" s="20">
        <f>[2]Budget!L37</f>
        <v>0</v>
      </c>
      <c r="L36" s="20">
        <f>[2]Budget!M37</f>
        <v>0</v>
      </c>
      <c r="M36" s="20">
        <f>[2]Budget!N37</f>
        <v>0</v>
      </c>
      <c r="N36" s="20">
        <f>[2]Budget!O37</f>
        <v>0</v>
      </c>
      <c r="O36" s="20">
        <f>'[2]Budget Detail'!AB37</f>
        <v>0</v>
      </c>
      <c r="P36" s="20"/>
      <c r="Q36" s="20"/>
      <c r="R36" s="20"/>
      <c r="S36" s="20"/>
      <c r="T36" s="20"/>
      <c r="U36" s="20"/>
      <c r="V36" s="20"/>
      <c r="W36" s="20"/>
      <c r="X36" s="20"/>
      <c r="Y36" s="20"/>
      <c r="Z36" s="20"/>
      <c r="AA36" s="20"/>
      <c r="AB36" s="20"/>
      <c r="AC36" s="20"/>
      <c r="AD36" s="20"/>
    </row>
    <row r="37" spans="1:30" x14ac:dyDescent="0.2">
      <c r="A37" s="78" t="str">
        <f>[1]Budget!A38</f>
        <v>STATE:</v>
      </c>
      <c r="B37" s="20">
        <f>[2]Budget!C38</f>
        <v>0</v>
      </c>
      <c r="C37" s="20">
        <f>[2]Budget!D38</f>
        <v>0</v>
      </c>
      <c r="D37" s="20">
        <f>[2]Budget!E38</f>
        <v>0</v>
      </c>
      <c r="E37" s="20">
        <f>[2]Budget!F38</f>
        <v>0</v>
      </c>
      <c r="F37" s="20">
        <f>[2]Budget!G38</f>
        <v>0</v>
      </c>
      <c r="G37" s="20">
        <f>[2]Budget!H38</f>
        <v>0</v>
      </c>
      <c r="H37" s="20">
        <f>[2]Budget!I38</f>
        <v>0</v>
      </c>
      <c r="I37" s="20">
        <f>[2]Budget!J38</f>
        <v>0</v>
      </c>
      <c r="J37" s="20">
        <f>[2]Budget!K38</f>
        <v>0</v>
      </c>
      <c r="K37" s="20">
        <f>[2]Budget!L38</f>
        <v>0</v>
      </c>
      <c r="L37" s="20">
        <f>[2]Budget!M38</f>
        <v>0</v>
      </c>
      <c r="M37" s="20">
        <f>[2]Budget!N38</f>
        <v>0</v>
      </c>
      <c r="N37" s="20">
        <f>[2]Budget!O38</f>
        <v>0</v>
      </c>
      <c r="O37" s="20">
        <f>'[2]Budget Detail'!AB38</f>
        <v>0</v>
      </c>
      <c r="P37" s="20"/>
      <c r="Q37" s="20"/>
      <c r="R37" s="20"/>
      <c r="S37" s="20"/>
      <c r="T37" s="73"/>
      <c r="U37" s="73"/>
      <c r="V37" s="73"/>
      <c r="W37" s="73"/>
      <c r="X37" s="73"/>
      <c r="Y37" s="20"/>
      <c r="Z37" s="20"/>
      <c r="AA37" s="20"/>
      <c r="AB37" s="20"/>
      <c r="AC37" s="20"/>
      <c r="AD37" s="20"/>
    </row>
    <row r="38" spans="1:30" x14ac:dyDescent="0.2">
      <c r="A38" s="78" t="str">
        <f>[1]Budget!A39</f>
        <v>TDOA</v>
      </c>
      <c r="B38" s="20">
        <f>[2]Budget!C39</f>
        <v>0</v>
      </c>
      <c r="C38" s="20">
        <f>[2]Budget!D39</f>
        <v>0</v>
      </c>
      <c r="D38" s="20">
        <f>[2]Budget!E39</f>
        <v>0</v>
      </c>
      <c r="E38" s="20">
        <f>[2]Budget!F39</f>
        <v>0</v>
      </c>
      <c r="F38" s="20">
        <f>[2]Budget!G39</f>
        <v>0</v>
      </c>
      <c r="G38" s="20">
        <f>[2]Budget!H39</f>
        <v>0</v>
      </c>
      <c r="H38" s="20">
        <f>[2]Budget!I39</f>
        <v>0</v>
      </c>
      <c r="I38" s="20">
        <f>[2]Budget!J39</f>
        <v>0</v>
      </c>
      <c r="J38" s="20">
        <f>[2]Budget!K39</f>
        <v>0</v>
      </c>
      <c r="K38" s="20">
        <f>[2]Budget!L39</f>
        <v>0</v>
      </c>
      <c r="L38" s="20">
        <f>[2]Budget!M39</f>
        <v>0</v>
      </c>
      <c r="M38" s="20">
        <f>[2]Budget!N39</f>
        <v>0</v>
      </c>
      <c r="N38" s="20">
        <f>[2]Budget!O39</f>
        <v>0</v>
      </c>
      <c r="O38" s="20">
        <f>'[2]Budget Detail'!AB39</f>
        <v>0</v>
      </c>
      <c r="P38" s="20"/>
      <c r="Q38" s="20"/>
      <c r="R38" s="20"/>
      <c r="S38" s="20"/>
      <c r="T38" s="20"/>
      <c r="U38" s="20"/>
      <c r="V38" s="20"/>
      <c r="W38" s="20"/>
      <c r="X38" s="20"/>
      <c r="Y38" s="20"/>
      <c r="Z38" s="20"/>
      <c r="AA38" s="20"/>
      <c r="AB38" s="20"/>
      <c r="AC38" s="20"/>
      <c r="AD38" s="20"/>
    </row>
    <row r="39" spans="1:30" x14ac:dyDescent="0.2">
      <c r="A39" s="78" t="str">
        <f>[1]Budget!A40</f>
        <v>TWC</v>
      </c>
      <c r="B39" s="20">
        <f>[2]Budget!C40</f>
        <v>0</v>
      </c>
      <c r="C39" s="20">
        <f>[2]Budget!D40</f>
        <v>0</v>
      </c>
      <c r="D39" s="20">
        <f>[2]Budget!E40</f>
        <v>0</v>
      </c>
      <c r="E39" s="20">
        <f>[2]Budget!F40</f>
        <v>0</v>
      </c>
      <c r="F39" s="20">
        <f>[2]Budget!G40</f>
        <v>0</v>
      </c>
      <c r="G39" s="20">
        <f>[2]Budget!H40</f>
        <v>0</v>
      </c>
      <c r="H39" s="20">
        <f>[2]Budget!I40</f>
        <v>0</v>
      </c>
      <c r="I39" s="20">
        <f>[2]Budget!J40</f>
        <v>0</v>
      </c>
      <c r="J39" s="20">
        <f>[2]Budget!K40</f>
        <v>0</v>
      </c>
      <c r="K39" s="20">
        <f>[2]Budget!L40</f>
        <v>0</v>
      </c>
      <c r="L39" s="20">
        <f>[2]Budget!M40</f>
        <v>0</v>
      </c>
      <c r="M39" s="20">
        <f>[2]Budget!N40</f>
        <v>0</v>
      </c>
      <c r="N39" s="20">
        <f>[2]Budget!O40</f>
        <v>0</v>
      </c>
      <c r="O39" s="20">
        <f>'[2]Budget Detail'!AB40</f>
        <v>0</v>
      </c>
      <c r="P39" s="20"/>
      <c r="Q39" s="20"/>
      <c r="R39" s="20"/>
      <c r="S39" s="20"/>
      <c r="T39" s="20"/>
      <c r="U39" s="20"/>
      <c r="V39" s="20"/>
      <c r="W39" s="20"/>
      <c r="X39" s="20"/>
      <c r="Y39" s="20"/>
      <c r="Z39" s="20"/>
      <c r="AA39" s="20"/>
      <c r="AB39" s="20"/>
      <c r="AC39" s="20"/>
      <c r="AD39" s="20"/>
    </row>
    <row r="40" spans="1:30" x14ac:dyDescent="0.2">
      <c r="A40" s="78" t="str">
        <f>[1]Budget!A41</f>
        <v>TXDOT</v>
      </c>
      <c r="B40" s="20">
        <f>[2]Budget!C41</f>
        <v>1139262.6039816998</v>
      </c>
      <c r="C40" s="20">
        <f>[2]Budget!D41</f>
        <v>0</v>
      </c>
      <c r="D40" s="20">
        <f>[2]Budget!E41</f>
        <v>0</v>
      </c>
      <c r="E40" s="20">
        <f>[2]Budget!F41</f>
        <v>0</v>
      </c>
      <c r="F40" s="20">
        <f>[2]Budget!G41</f>
        <v>0</v>
      </c>
      <c r="G40" s="20">
        <f>[2]Budget!H41</f>
        <v>305891.66004370281</v>
      </c>
      <c r="H40" s="20">
        <f>[2]Budget!I41</f>
        <v>833370.94393799687</v>
      </c>
      <c r="I40" s="20">
        <f>[2]Budget!J41</f>
        <v>0</v>
      </c>
      <c r="J40" s="20">
        <f>[2]Budget!K41</f>
        <v>0</v>
      </c>
      <c r="K40" s="20">
        <f>[2]Budget!L41</f>
        <v>0</v>
      </c>
      <c r="L40" s="20">
        <f>[2]Budget!M41</f>
        <v>0</v>
      </c>
      <c r="M40" s="20">
        <f>[2]Budget!N41</f>
        <v>0</v>
      </c>
      <c r="N40" s="20">
        <f>[2]Budget!O41</f>
        <v>0</v>
      </c>
      <c r="O40" s="20">
        <f>'[2]Budget Detail'!AB41</f>
        <v>0</v>
      </c>
      <c r="P40" s="20"/>
      <c r="Q40" s="20"/>
      <c r="R40" s="20"/>
      <c r="S40" s="20"/>
      <c r="T40" s="20"/>
      <c r="U40" s="20"/>
      <c r="V40" s="20"/>
      <c r="W40" s="20"/>
      <c r="X40" s="20"/>
      <c r="Y40" s="20"/>
      <c r="Z40" s="20"/>
      <c r="AA40" s="20"/>
      <c r="AB40" s="20"/>
      <c r="AC40" s="20"/>
      <c r="AD40" s="20"/>
    </row>
    <row r="41" spans="1:30" x14ac:dyDescent="0.2">
      <c r="A41" s="78" t="str">
        <f>[1]Budget!A42</f>
        <v>TCEQ</v>
      </c>
      <c r="B41" s="20">
        <f>[2]Budget!C42</f>
        <v>2737158.4838947682</v>
      </c>
      <c r="C41" s="20">
        <f>[2]Budget!D42</f>
        <v>1026023.9809688198</v>
      </c>
      <c r="D41" s="20">
        <f>[2]Budget!E42</f>
        <v>1012662.7355975971</v>
      </c>
      <c r="E41" s="20">
        <f>[2]Budget!F42</f>
        <v>0</v>
      </c>
      <c r="F41" s="20">
        <f>[2]Budget!G42</f>
        <v>37858.062428607795</v>
      </c>
      <c r="G41" s="20">
        <f>[2]Budget!H42</f>
        <v>0</v>
      </c>
      <c r="H41" s="20">
        <f>[2]Budget!I42</f>
        <v>0</v>
      </c>
      <c r="I41" s="20">
        <f>[2]Budget!J42</f>
        <v>660613.70489974343</v>
      </c>
      <c r="J41" s="20">
        <f>[2]Budget!K42</f>
        <v>0</v>
      </c>
      <c r="K41" s="20">
        <f>[2]Budget!L42</f>
        <v>0</v>
      </c>
      <c r="L41" s="20">
        <f>[2]Budget!M42</f>
        <v>0</v>
      </c>
      <c r="M41" s="20">
        <f>[2]Budget!N42</f>
        <v>0</v>
      </c>
      <c r="N41" s="20">
        <f>[2]Budget!O42</f>
        <v>0</v>
      </c>
      <c r="O41" s="20">
        <f>'[2]Budget Detail'!AB42</f>
        <v>0</v>
      </c>
      <c r="P41" s="20"/>
      <c r="Q41" s="20"/>
      <c r="R41" s="20"/>
      <c r="S41" s="20"/>
      <c r="T41" s="73"/>
      <c r="U41" s="73"/>
      <c r="V41" s="73"/>
      <c r="W41" s="73"/>
      <c r="X41" s="73"/>
      <c r="Y41" s="20"/>
      <c r="Z41" s="20"/>
      <c r="AA41" s="20"/>
      <c r="AB41" s="20"/>
      <c r="AC41" s="20"/>
      <c r="AD41" s="20"/>
    </row>
    <row r="42" spans="1:30" x14ac:dyDescent="0.2">
      <c r="A42" s="78" t="str">
        <f>[1]Budget!A43</f>
        <v>TCJD</v>
      </c>
      <c r="B42" s="20">
        <f>[2]Budget!C43</f>
        <v>0</v>
      </c>
      <c r="C42" s="20">
        <f>[2]Budget!D43</f>
        <v>0</v>
      </c>
      <c r="D42" s="20">
        <f>[2]Budget!E43</f>
        <v>0</v>
      </c>
      <c r="E42" s="20">
        <f>[2]Budget!F43</f>
        <v>0</v>
      </c>
      <c r="F42" s="20">
        <f>[2]Budget!G43</f>
        <v>0</v>
      </c>
      <c r="G42" s="20">
        <f>[2]Budget!H43</f>
        <v>0</v>
      </c>
      <c r="H42" s="20">
        <f>[2]Budget!I43</f>
        <v>0</v>
      </c>
      <c r="I42" s="20">
        <f>[2]Budget!J43</f>
        <v>0</v>
      </c>
      <c r="J42" s="20">
        <f>[2]Budget!K43</f>
        <v>0</v>
      </c>
      <c r="K42" s="20">
        <f>[2]Budget!L43</f>
        <v>0</v>
      </c>
      <c r="L42" s="20">
        <f>[2]Budget!M43</f>
        <v>0</v>
      </c>
      <c r="M42" s="20">
        <f>[2]Budget!N43</f>
        <v>0</v>
      </c>
      <c r="N42" s="20">
        <f>[2]Budget!O43</f>
        <v>0</v>
      </c>
      <c r="O42" s="20">
        <f>'[2]Budget Detail'!AB43</f>
        <v>0</v>
      </c>
      <c r="P42" s="20"/>
      <c r="Q42" s="20"/>
      <c r="R42" s="20"/>
      <c r="S42" s="20"/>
      <c r="T42" s="20"/>
      <c r="U42" s="20"/>
      <c r="V42" s="20"/>
      <c r="W42" s="20"/>
      <c r="X42" s="20"/>
      <c r="Y42" s="20"/>
      <c r="Z42" s="20"/>
      <c r="AA42" s="20"/>
      <c r="AB42" s="20"/>
      <c r="AC42" s="20"/>
      <c r="AD42" s="20"/>
    </row>
    <row r="43" spans="1:30" x14ac:dyDescent="0.2">
      <c r="A43" s="66" t="str">
        <f>[1]Budget!A44</f>
        <v>GLO</v>
      </c>
      <c r="B43" s="20">
        <f>[2]Budget!C44</f>
        <v>66116298.561350606</v>
      </c>
      <c r="C43" s="20">
        <f>[2]Budget!D44</f>
        <v>0</v>
      </c>
      <c r="D43" s="20">
        <f>[2]Budget!E44</f>
        <v>0</v>
      </c>
      <c r="E43" s="20">
        <f>[2]Budget!F44</f>
        <v>0</v>
      </c>
      <c r="F43" s="20">
        <f>[2]Budget!G44</f>
        <v>0</v>
      </c>
      <c r="G43" s="20">
        <f>[2]Budget!H44</f>
        <v>0</v>
      </c>
      <c r="H43" s="20">
        <f>[2]Budget!I44</f>
        <v>0</v>
      </c>
      <c r="I43" s="20">
        <f>[2]Budget!J44</f>
        <v>0</v>
      </c>
      <c r="J43" s="20">
        <f>[2]Budget!K44</f>
        <v>0</v>
      </c>
      <c r="K43" s="20">
        <f>[2]Budget!L44</f>
        <v>16116298.561350605</v>
      </c>
      <c r="L43" s="20">
        <f>[2]Budget!M44</f>
        <v>0</v>
      </c>
      <c r="M43" s="20">
        <f>[2]Budget!N44</f>
        <v>0</v>
      </c>
      <c r="N43" s="20">
        <f>[2]Budget!O44</f>
        <v>0</v>
      </c>
      <c r="O43" s="20">
        <f>'[2]Budget Detail'!AB44</f>
        <v>50000000</v>
      </c>
      <c r="P43" s="20"/>
      <c r="Q43" s="20"/>
      <c r="R43" s="20"/>
      <c r="S43" s="20"/>
      <c r="T43" s="20"/>
      <c r="U43" s="20"/>
      <c r="V43" s="20"/>
      <c r="W43" s="20"/>
      <c r="X43" s="20"/>
      <c r="Y43" s="20"/>
      <c r="Z43" s="20"/>
      <c r="AA43" s="20"/>
      <c r="AB43" s="20"/>
      <c r="AC43" s="20"/>
      <c r="AD43" s="20"/>
    </row>
    <row r="44" spans="1:30" x14ac:dyDescent="0.2">
      <c r="A44" s="78" t="str">
        <f>[1]Budget!A45</f>
        <v>TFS</v>
      </c>
      <c r="B44" s="20">
        <f>[2]Budget!C45</f>
        <v>0</v>
      </c>
      <c r="C44" s="20">
        <f>[2]Budget!D45</f>
        <v>0</v>
      </c>
      <c r="D44" s="20">
        <f>[2]Budget!E45</f>
        <v>0</v>
      </c>
      <c r="E44" s="20">
        <f>[2]Budget!F45</f>
        <v>0</v>
      </c>
      <c r="F44" s="20">
        <f>[2]Budget!G45</f>
        <v>0</v>
      </c>
      <c r="G44" s="20">
        <f>[2]Budget!H45</f>
        <v>0</v>
      </c>
      <c r="H44" s="20">
        <f>[2]Budget!I45</f>
        <v>0</v>
      </c>
      <c r="I44" s="20">
        <f>[2]Budget!J45</f>
        <v>0</v>
      </c>
      <c r="J44" s="20">
        <f>[2]Budget!K45</f>
        <v>0</v>
      </c>
      <c r="K44" s="20">
        <f>[2]Budget!L45</f>
        <v>0</v>
      </c>
      <c r="L44" s="20">
        <f>[2]Budget!M45</f>
        <v>0</v>
      </c>
      <c r="M44" s="20">
        <f>[2]Budget!N45</f>
        <v>0</v>
      </c>
      <c r="N44" s="20">
        <f>[2]Budget!O45</f>
        <v>0</v>
      </c>
      <c r="O44" s="20">
        <f>'[2]Budget Detail'!AB45</f>
        <v>0</v>
      </c>
      <c r="P44" s="20"/>
      <c r="Q44" s="20"/>
      <c r="R44" s="20"/>
      <c r="S44" s="20"/>
      <c r="T44" s="20"/>
      <c r="U44" s="20"/>
      <c r="V44" s="20"/>
      <c r="W44" s="20"/>
      <c r="X44" s="20"/>
      <c r="Y44" s="20"/>
      <c r="Z44" s="20"/>
      <c r="AA44" s="20"/>
      <c r="AB44" s="20"/>
      <c r="AC44" s="20"/>
      <c r="AD44" s="20"/>
    </row>
    <row r="45" spans="1:30" x14ac:dyDescent="0.2">
      <c r="A45" s="66" t="str">
        <f>[1]Budget!A46</f>
        <v>TAAE</v>
      </c>
      <c r="B45" s="20">
        <f>[2]Budget!C46</f>
        <v>22871.951852723367</v>
      </c>
      <c r="C45" s="20">
        <f>[2]Budget!D46</f>
        <v>0</v>
      </c>
      <c r="D45" s="20">
        <f>[2]Budget!E46</f>
        <v>0</v>
      </c>
      <c r="E45" s="20">
        <f>[2]Budget!F46</f>
        <v>0</v>
      </c>
      <c r="F45" s="20">
        <f>[2]Budget!G46</f>
        <v>0</v>
      </c>
      <c r="G45" s="20">
        <f>[2]Budget!H46</f>
        <v>0</v>
      </c>
      <c r="H45" s="20">
        <f>[2]Budget!I46</f>
        <v>0</v>
      </c>
      <c r="I45" s="20">
        <f>[2]Budget!J46</f>
        <v>22871.951852723367</v>
      </c>
      <c r="J45" s="20">
        <f>[2]Budget!K46</f>
        <v>0</v>
      </c>
      <c r="K45" s="20">
        <f>[2]Budget!L46</f>
        <v>0</v>
      </c>
      <c r="L45" s="20">
        <f>[2]Budget!M46</f>
        <v>0</v>
      </c>
      <c r="M45" s="20">
        <f>[2]Budget!N46</f>
        <v>0</v>
      </c>
      <c r="N45" s="20">
        <f>[2]Budget!O46</f>
        <v>0</v>
      </c>
      <c r="O45" s="20">
        <f>'[2]Budget Detail'!AB46</f>
        <v>0</v>
      </c>
      <c r="P45" s="20"/>
      <c r="Q45" s="20"/>
      <c r="R45" s="20"/>
      <c r="S45" s="20"/>
      <c r="T45" s="73"/>
      <c r="U45" s="73"/>
      <c r="V45" s="73"/>
      <c r="W45" s="73"/>
      <c r="X45" s="73"/>
      <c r="Y45" s="20"/>
      <c r="Z45" s="20"/>
      <c r="AA45" s="20"/>
      <c r="AB45" s="20"/>
      <c r="AC45" s="20"/>
      <c r="AD45" s="20"/>
    </row>
    <row r="46" spans="1:30" x14ac:dyDescent="0.2">
      <c r="A46" s="66" t="str">
        <f>[1]Budget!A47</f>
        <v>TDA</v>
      </c>
      <c r="B46" s="20">
        <f>[2]Budget!C47</f>
        <v>9952.0564001217608</v>
      </c>
      <c r="C46" s="20">
        <f>[2]Budget!D47</f>
        <v>0</v>
      </c>
      <c r="D46" s="20">
        <f>[2]Budget!E47</f>
        <v>0</v>
      </c>
      <c r="E46" s="20">
        <f>[2]Budget!F47</f>
        <v>0</v>
      </c>
      <c r="F46" s="20">
        <f>[2]Budget!G47</f>
        <v>9952.0564001217608</v>
      </c>
      <c r="G46" s="20">
        <f>[2]Budget!H47</f>
        <v>0</v>
      </c>
      <c r="H46" s="20">
        <f>[2]Budget!I47</f>
        <v>0</v>
      </c>
      <c r="I46" s="20">
        <f>[2]Budget!J47</f>
        <v>0</v>
      </c>
      <c r="J46" s="20">
        <f>[2]Budget!K47</f>
        <v>0</v>
      </c>
      <c r="K46" s="20">
        <f>[2]Budget!L47</f>
        <v>0</v>
      </c>
      <c r="L46" s="20">
        <f>[2]Budget!M47</f>
        <v>0</v>
      </c>
      <c r="M46" s="20">
        <f>[2]Budget!N47</f>
        <v>0</v>
      </c>
      <c r="N46" s="20">
        <f>[2]Budget!O47</f>
        <v>0</v>
      </c>
      <c r="O46" s="20">
        <f>'[2]Budget Detail'!AB47</f>
        <v>0</v>
      </c>
      <c r="P46" s="20"/>
      <c r="Q46" s="20"/>
      <c r="R46" s="20"/>
      <c r="S46" s="20"/>
      <c r="T46" s="20"/>
      <c r="U46" s="20"/>
      <c r="V46" s="20"/>
      <c r="W46" s="20"/>
      <c r="X46" s="20"/>
      <c r="Y46" s="20"/>
      <c r="Z46" s="20"/>
      <c r="AA46" s="20"/>
      <c r="AB46" s="20"/>
      <c r="AC46" s="20"/>
      <c r="AD46" s="20"/>
    </row>
    <row r="47" spans="1:30" x14ac:dyDescent="0.2">
      <c r="A47" s="67" t="str">
        <f>[1]Budget!A48</f>
        <v>TSSWCB</v>
      </c>
      <c r="B47" s="20">
        <f>[2]Budget!C48</f>
        <v>67404.957097254126</v>
      </c>
      <c r="C47" s="20">
        <f>[2]Budget!D48</f>
        <v>0</v>
      </c>
      <c r="D47" s="20">
        <f>[2]Budget!E48</f>
        <v>0</v>
      </c>
      <c r="E47" s="20">
        <f>[2]Budget!F48</f>
        <v>0</v>
      </c>
      <c r="F47" s="20">
        <f>[2]Budget!G48</f>
        <v>0</v>
      </c>
      <c r="G47" s="20">
        <f>[2]Budget!H48</f>
        <v>0</v>
      </c>
      <c r="H47" s="20">
        <f>[2]Budget!I48</f>
        <v>0</v>
      </c>
      <c r="I47" s="20">
        <f>[2]Budget!J48</f>
        <v>67404.957097254126</v>
      </c>
      <c r="J47" s="20">
        <f>[2]Budget!K48</f>
        <v>0</v>
      </c>
      <c r="K47" s="20">
        <f>[2]Budget!L48</f>
        <v>0</v>
      </c>
      <c r="L47" s="20">
        <f>[2]Budget!M48</f>
        <v>0</v>
      </c>
      <c r="M47" s="20">
        <f>[2]Budget!N48</f>
        <v>0</v>
      </c>
      <c r="N47" s="20">
        <f>[2]Budget!O48</f>
        <v>0</v>
      </c>
      <c r="O47" s="20">
        <f>'[2]Budget Detail'!AB48</f>
        <v>0</v>
      </c>
      <c r="P47" s="20"/>
      <c r="Q47" s="20"/>
      <c r="R47" s="20"/>
      <c r="S47" s="20"/>
      <c r="T47" s="20"/>
      <c r="U47" s="20"/>
      <c r="V47" s="20"/>
      <c r="W47" s="20"/>
      <c r="X47" s="20"/>
      <c r="Y47" s="20"/>
      <c r="Z47" s="20"/>
      <c r="AA47" s="20"/>
      <c r="AB47" s="20"/>
      <c r="AC47" s="20"/>
      <c r="AD47" s="20"/>
    </row>
    <row r="48" spans="1:30" x14ac:dyDescent="0.2">
      <c r="A48" s="78" t="str">
        <f>[1]Budget!A49</f>
        <v>CSEC SERVICE FEE</v>
      </c>
      <c r="B48" s="20">
        <f>[2]Budget!C49</f>
        <v>0</v>
      </c>
      <c r="C48" s="20">
        <f>[2]Budget!D49</f>
        <v>0</v>
      </c>
      <c r="D48" s="20">
        <f>[2]Budget!E49</f>
        <v>0</v>
      </c>
      <c r="E48" s="20">
        <f>[2]Budget!F49</f>
        <v>0</v>
      </c>
      <c r="F48" s="20">
        <f>[2]Budget!G49</f>
        <v>0</v>
      </c>
      <c r="G48" s="20">
        <f>[2]Budget!H49</f>
        <v>0</v>
      </c>
      <c r="H48" s="20">
        <f>[2]Budget!I49</f>
        <v>0</v>
      </c>
      <c r="I48" s="20">
        <f>[2]Budget!J49</f>
        <v>0</v>
      </c>
      <c r="J48" s="20">
        <f>[2]Budget!K49</f>
        <v>0</v>
      </c>
      <c r="K48" s="20">
        <f>[2]Budget!L49</f>
        <v>0</v>
      </c>
      <c r="L48" s="20">
        <f>[2]Budget!M49</f>
        <v>0</v>
      </c>
      <c r="M48" s="20">
        <f>[2]Budget!N49</f>
        <v>0</v>
      </c>
      <c r="N48" s="20">
        <f>[2]Budget!O49</f>
        <v>0</v>
      </c>
      <c r="O48" s="20">
        <f>'[2]Budget Detail'!AB49</f>
        <v>0</v>
      </c>
      <c r="P48" s="20"/>
      <c r="Q48" s="20"/>
      <c r="R48" s="20"/>
      <c r="S48" s="20"/>
      <c r="T48" s="20"/>
      <c r="U48" s="20"/>
      <c r="V48" s="20"/>
      <c r="W48" s="20"/>
      <c r="X48" s="20"/>
      <c r="Y48" s="20"/>
      <c r="Z48" s="20"/>
      <c r="AA48" s="20"/>
      <c r="AB48" s="20"/>
      <c r="AC48" s="20"/>
      <c r="AD48" s="20"/>
    </row>
    <row r="49" spans="1:30" x14ac:dyDescent="0.2">
      <c r="A49" s="78" t="str">
        <f>[1]Budget!A50</f>
        <v>DEM</v>
      </c>
      <c r="B49" s="20">
        <f>[2]Budget!C50</f>
        <v>410197.93249067001</v>
      </c>
      <c r="C49" s="20">
        <f>[2]Budget!D50</f>
        <v>0</v>
      </c>
      <c r="D49" s="20">
        <f>[2]Budget!E50</f>
        <v>0</v>
      </c>
      <c r="E49" s="20">
        <f>[2]Budget!F50</f>
        <v>0</v>
      </c>
      <c r="F49" s="20">
        <f>[2]Budget!G50</f>
        <v>0</v>
      </c>
      <c r="G49" s="20">
        <f>[2]Budget!H50</f>
        <v>0</v>
      </c>
      <c r="H49" s="20">
        <f>[2]Budget!I50</f>
        <v>0</v>
      </c>
      <c r="I49" s="20">
        <f>[2]Budget!J50</f>
        <v>0</v>
      </c>
      <c r="J49" s="20">
        <f>[2]Budget!K50</f>
        <v>0</v>
      </c>
      <c r="K49" s="20">
        <f>[2]Budget!L50</f>
        <v>0</v>
      </c>
      <c r="L49" s="20">
        <f>[2]Budget!M50</f>
        <v>0</v>
      </c>
      <c r="M49" s="20">
        <f>[2]Budget!N50</f>
        <v>410197.93249067001</v>
      </c>
      <c r="N49" s="20">
        <f>[2]Budget!O50</f>
        <v>0</v>
      </c>
      <c r="O49" s="20">
        <f>'[2]Budget Detail'!AB50</f>
        <v>0</v>
      </c>
      <c r="P49" s="20"/>
      <c r="Q49" s="20"/>
      <c r="R49" s="20"/>
      <c r="S49" s="20"/>
      <c r="T49" s="73"/>
      <c r="U49" s="73"/>
      <c r="V49" s="73"/>
      <c r="W49" s="73"/>
      <c r="X49" s="73"/>
      <c r="Y49" s="20"/>
      <c r="Z49" s="20"/>
      <c r="AA49" s="20"/>
      <c r="AB49" s="20"/>
      <c r="AC49" s="20"/>
      <c r="AD49" s="20"/>
    </row>
    <row r="50" spans="1:30" x14ac:dyDescent="0.2">
      <c r="A50" s="66" t="str">
        <f>[1]Budget!A51</f>
        <v>USEFC</v>
      </c>
      <c r="B50" s="20">
        <f>[2]Budget!C51</f>
        <v>19530.115125788558</v>
      </c>
      <c r="C50" s="20">
        <f>[2]Budget!D51</f>
        <v>0</v>
      </c>
      <c r="D50" s="20">
        <f>[2]Budget!E51</f>
        <v>0</v>
      </c>
      <c r="E50" s="20">
        <f>[2]Budget!F51</f>
        <v>0</v>
      </c>
      <c r="F50" s="20">
        <f>[2]Budget!G51</f>
        <v>0</v>
      </c>
      <c r="G50" s="20">
        <f>[2]Budget!H51</f>
        <v>0</v>
      </c>
      <c r="H50" s="20">
        <f>[2]Budget!I51</f>
        <v>0</v>
      </c>
      <c r="I50" s="20">
        <f>[2]Budget!J51</f>
        <v>0</v>
      </c>
      <c r="J50" s="20">
        <f>[2]Budget!K51</f>
        <v>0</v>
      </c>
      <c r="K50" s="20">
        <f>[2]Budget!L51</f>
        <v>0</v>
      </c>
      <c r="L50" s="20">
        <f>[2]Budget!M51</f>
        <v>0</v>
      </c>
      <c r="M50" s="20">
        <f>[2]Budget!N51</f>
        <v>0</v>
      </c>
      <c r="N50" s="20">
        <f>[2]Budget!O51</f>
        <v>19530.115125788558</v>
      </c>
      <c r="O50" s="20">
        <f>'[2]Budget Detail'!AB51</f>
        <v>0</v>
      </c>
      <c r="P50" s="20"/>
      <c r="Q50" s="20"/>
      <c r="R50" s="20"/>
      <c r="S50" s="20"/>
      <c r="T50" s="20"/>
      <c r="U50" s="20"/>
      <c r="V50" s="20"/>
      <c r="W50" s="20"/>
      <c r="X50" s="20"/>
      <c r="Y50" s="20"/>
      <c r="Z50" s="20"/>
      <c r="AA50" s="20"/>
      <c r="AB50" s="20"/>
      <c r="AC50" s="20"/>
      <c r="AD50" s="20"/>
    </row>
    <row r="51" spans="1:30" x14ac:dyDescent="0.2">
      <c r="A51" s="78" t="str">
        <f>[1]Budget!A52</f>
        <v>STATE PLNG</v>
      </c>
      <c r="B51" s="20">
        <f>[2]Budget!C52</f>
        <v>0</v>
      </c>
      <c r="C51" s="20">
        <f>[2]Budget!D52</f>
        <v>0</v>
      </c>
      <c r="D51" s="20">
        <f>[2]Budget!E52</f>
        <v>0</v>
      </c>
      <c r="E51" s="20">
        <f>[2]Budget!F52</f>
        <v>0</v>
      </c>
      <c r="F51" s="20">
        <f>[2]Budget!G52</f>
        <v>0</v>
      </c>
      <c r="G51" s="20">
        <f>[2]Budget!H52</f>
        <v>0</v>
      </c>
      <c r="H51" s="20">
        <f>[2]Budget!I52</f>
        <v>0</v>
      </c>
      <c r="I51" s="20">
        <f>[2]Budget!J52</f>
        <v>0</v>
      </c>
      <c r="J51" s="20">
        <f>[2]Budget!K52</f>
        <v>0</v>
      </c>
      <c r="K51" s="20">
        <f>[2]Budget!L52</f>
        <v>0</v>
      </c>
      <c r="L51" s="20">
        <f>[2]Budget!M52</f>
        <v>0</v>
      </c>
      <c r="M51" s="20">
        <f>[2]Budget!N52</f>
        <v>0</v>
      </c>
      <c r="N51" s="20">
        <f>[2]Budget!O52</f>
        <v>0</v>
      </c>
      <c r="O51" s="20">
        <f>'[2]Budget Detail'!AB52</f>
        <v>0</v>
      </c>
      <c r="P51" s="20"/>
      <c r="Q51" s="20"/>
      <c r="R51" s="20"/>
      <c r="S51" s="20"/>
      <c r="T51" s="20"/>
      <c r="U51" s="20"/>
      <c r="V51" s="20"/>
      <c r="W51" s="20"/>
      <c r="X51" s="20"/>
      <c r="Y51" s="20"/>
      <c r="Z51" s="20"/>
      <c r="AA51" s="20"/>
      <c r="AB51" s="20"/>
      <c r="AC51" s="20"/>
      <c r="AD51" s="20"/>
    </row>
    <row r="52" spans="1:30" s="20" customFormat="1" x14ac:dyDescent="0.2">
      <c r="A52" s="66" t="str">
        <f>[1]Budget!A53</f>
        <v>EPA</v>
      </c>
      <c r="B52" s="20">
        <f>[2]Budget!C53</f>
        <v>0</v>
      </c>
      <c r="C52" s="20">
        <f>[2]Budget!D53</f>
        <v>0</v>
      </c>
      <c r="D52" s="20">
        <f>[2]Budget!E53</f>
        <v>0</v>
      </c>
      <c r="E52" s="20">
        <f>[2]Budget!F53</f>
        <v>0</v>
      </c>
      <c r="F52" s="20">
        <f>[2]Budget!G53</f>
        <v>0</v>
      </c>
      <c r="G52" s="20">
        <f>[2]Budget!H53</f>
        <v>0</v>
      </c>
      <c r="H52" s="20">
        <f>[2]Budget!I53</f>
        <v>0</v>
      </c>
      <c r="I52" s="20">
        <f>[2]Budget!J53</f>
        <v>0</v>
      </c>
      <c r="J52" s="20">
        <f>[2]Budget!K53</f>
        <v>0</v>
      </c>
      <c r="K52" s="20">
        <f>[2]Budget!L53</f>
        <v>0</v>
      </c>
      <c r="L52" s="20">
        <f>[2]Budget!M53</f>
        <v>0</v>
      </c>
      <c r="M52" s="20">
        <f>[2]Budget!N53</f>
        <v>0</v>
      </c>
      <c r="N52" s="20">
        <f>[2]Budget!O53</f>
        <v>0</v>
      </c>
      <c r="O52" s="20">
        <f>'[2]Budget Detail'!AB53</f>
        <v>0</v>
      </c>
    </row>
    <row r="53" spans="1:30" x14ac:dyDescent="0.2">
      <c r="A53" s="78" t="str">
        <f>[1]Budget!A54</f>
        <v>METRO</v>
      </c>
      <c r="B53" s="20">
        <f>[2]Budget!C54</f>
        <v>0</v>
      </c>
      <c r="C53" s="20">
        <f>[2]Budget!D54</f>
        <v>0</v>
      </c>
      <c r="D53" s="20">
        <f>[2]Budget!E54</f>
        <v>0</v>
      </c>
      <c r="E53" s="20">
        <f>[2]Budget!F54</f>
        <v>0</v>
      </c>
      <c r="F53" s="20">
        <f>[2]Budget!G54</f>
        <v>0</v>
      </c>
      <c r="G53" s="20">
        <f>[2]Budget!H54</f>
        <v>0</v>
      </c>
      <c r="H53" s="20">
        <f>[2]Budget!I54</f>
        <v>0</v>
      </c>
      <c r="I53" s="20">
        <f>[2]Budget!J54</f>
        <v>0</v>
      </c>
      <c r="J53" s="20">
        <f>[2]Budget!K54</f>
        <v>0</v>
      </c>
      <c r="K53" s="20">
        <f>[2]Budget!L54</f>
        <v>0</v>
      </c>
      <c r="L53" s="20">
        <f>[2]Budget!M54</f>
        <v>0</v>
      </c>
      <c r="M53" s="20">
        <f>[2]Budget!N54</f>
        <v>0</v>
      </c>
      <c r="N53" s="20">
        <f>[2]Budget!O54</f>
        <v>0</v>
      </c>
      <c r="O53" s="20">
        <f>'[2]Budget Detail'!AB54</f>
        <v>0</v>
      </c>
      <c r="P53" s="20"/>
      <c r="Q53" s="20"/>
      <c r="R53" s="20"/>
      <c r="S53" s="20"/>
      <c r="T53" s="73"/>
      <c r="U53" s="73"/>
      <c r="V53" s="73"/>
      <c r="W53" s="73"/>
      <c r="X53" s="73"/>
      <c r="Y53" s="20"/>
      <c r="Z53" s="20"/>
      <c r="AA53" s="20"/>
      <c r="AB53" s="20"/>
      <c r="AC53" s="20"/>
      <c r="AD53" s="20"/>
    </row>
    <row r="54" spans="1:30" x14ac:dyDescent="0.2">
      <c r="A54" s="78" t="str">
        <f>[1]Budget!A55</f>
        <v>HCA</v>
      </c>
      <c r="B54" s="20">
        <f>[2]Budget!C55</f>
        <v>0</v>
      </c>
      <c r="C54" s="20">
        <f>[2]Budget!D55</f>
        <v>0</v>
      </c>
      <c r="D54" s="20">
        <f>[2]Budget!E55</f>
        <v>0</v>
      </c>
      <c r="E54" s="20">
        <f>[2]Budget!F55</f>
        <v>0</v>
      </c>
      <c r="F54" s="20">
        <f>[2]Budget!G55</f>
        <v>0</v>
      </c>
      <c r="G54" s="20">
        <f>[2]Budget!H55</f>
        <v>0</v>
      </c>
      <c r="H54" s="20">
        <f>[2]Budget!I55</f>
        <v>0</v>
      </c>
      <c r="I54" s="20">
        <f>[2]Budget!J55</f>
        <v>0</v>
      </c>
      <c r="J54" s="20">
        <f>[2]Budget!K55</f>
        <v>0</v>
      </c>
      <c r="K54" s="20">
        <f>[2]Budget!L55</f>
        <v>0</v>
      </c>
      <c r="L54" s="20">
        <f>[2]Budget!M55</f>
        <v>0</v>
      </c>
      <c r="M54" s="20">
        <f>[2]Budget!N55</f>
        <v>0</v>
      </c>
      <c r="N54" s="20">
        <f>[2]Budget!O55</f>
        <v>0</v>
      </c>
      <c r="O54" s="20">
        <f>'[2]Budget Detail'!AB55</f>
        <v>0</v>
      </c>
      <c r="P54" s="20"/>
      <c r="Q54" s="20"/>
      <c r="R54" s="20"/>
      <c r="S54" s="20"/>
      <c r="T54" s="20"/>
      <c r="U54" s="20"/>
      <c r="V54" s="20"/>
      <c r="W54" s="20"/>
      <c r="X54" s="20"/>
      <c r="Y54" s="20"/>
      <c r="Z54" s="20"/>
      <c r="AA54" s="20"/>
      <c r="AB54" s="20"/>
      <c r="AC54" s="20"/>
      <c r="AD54" s="20"/>
    </row>
    <row r="55" spans="1:30" x14ac:dyDescent="0.2">
      <c r="A55" s="78" t="str">
        <f>[1]Budget!A56</f>
        <v>COST REIMBURSEMENT</v>
      </c>
      <c r="B55" s="20">
        <f>[2]Budget!C56</f>
        <v>0</v>
      </c>
      <c r="C55" s="20">
        <f>[2]Budget!D56</f>
        <v>0</v>
      </c>
      <c r="D55" s="20">
        <f>[2]Budget!E56</f>
        <v>0</v>
      </c>
      <c r="E55" s="20">
        <f>[2]Budget!F56</f>
        <v>0</v>
      </c>
      <c r="F55" s="20">
        <f>[2]Budget!G56</f>
        <v>0</v>
      </c>
      <c r="G55" s="20">
        <f>[2]Budget!H56</f>
        <v>0</v>
      </c>
      <c r="H55" s="20">
        <f>[2]Budget!I56</f>
        <v>0</v>
      </c>
      <c r="I55" s="20">
        <f>[2]Budget!J56</f>
        <v>0</v>
      </c>
      <c r="J55" s="20">
        <f>[2]Budget!K56</f>
        <v>0</v>
      </c>
      <c r="K55" s="20">
        <f>[2]Budget!L56</f>
        <v>0</v>
      </c>
      <c r="L55" s="20">
        <f>[2]Budget!M56</f>
        <v>0</v>
      </c>
      <c r="M55" s="20">
        <f>[2]Budget!N56</f>
        <v>0</v>
      </c>
      <c r="N55" s="20">
        <f>[2]Budget!O56</f>
        <v>0</v>
      </c>
      <c r="O55" s="20">
        <f>'[2]Budget Detail'!AB56</f>
        <v>0</v>
      </c>
      <c r="P55" s="20"/>
      <c r="Q55" s="20"/>
      <c r="R55" s="20"/>
      <c r="S55" s="20"/>
      <c r="T55" s="20"/>
      <c r="U55" s="20"/>
      <c r="V55" s="20"/>
      <c r="W55" s="20"/>
      <c r="X55" s="20"/>
      <c r="Y55" s="20"/>
      <c r="Z55" s="20"/>
      <c r="AA55" s="20"/>
      <c r="AB55" s="20"/>
      <c r="AC55" s="20"/>
      <c r="AD55" s="20"/>
    </row>
    <row r="56" spans="1:30" x14ac:dyDescent="0.2">
      <c r="A56" s="78" t="str">
        <f>[1]Budget!A57</f>
        <v>EDA</v>
      </c>
      <c r="B56" s="20">
        <f>[2]Budget!C57</f>
        <v>192662.87431803136</v>
      </c>
      <c r="C56" s="20">
        <f>[2]Budget!D57</f>
        <v>0</v>
      </c>
      <c r="D56" s="20">
        <f>[2]Budget!E57</f>
        <v>0</v>
      </c>
      <c r="E56" s="20">
        <f>[2]Budget!F57</f>
        <v>192662.87431803136</v>
      </c>
      <c r="F56" s="20">
        <f>[2]Budget!G57</f>
        <v>0</v>
      </c>
      <c r="G56" s="20">
        <f>[2]Budget!H57</f>
        <v>0</v>
      </c>
      <c r="H56" s="20">
        <f>[2]Budget!I57</f>
        <v>0</v>
      </c>
      <c r="I56" s="20">
        <f>[2]Budget!J57</f>
        <v>0</v>
      </c>
      <c r="J56" s="20">
        <f>[2]Budget!K57</f>
        <v>0</v>
      </c>
      <c r="K56" s="20">
        <f>[2]Budget!L57</f>
        <v>0</v>
      </c>
      <c r="L56" s="20">
        <f>[2]Budget!M57</f>
        <v>0</v>
      </c>
      <c r="M56" s="20">
        <f>[2]Budget!N57</f>
        <v>0</v>
      </c>
      <c r="N56" s="20">
        <f>[2]Budget!O57</f>
        <v>0</v>
      </c>
      <c r="O56" s="20">
        <f>'[2]Budget Detail'!AB57</f>
        <v>0</v>
      </c>
      <c r="P56" s="20"/>
      <c r="Q56" s="20"/>
      <c r="R56" s="20"/>
      <c r="S56" s="20"/>
      <c r="T56" s="20"/>
      <c r="U56" s="20"/>
      <c r="V56" s="20"/>
      <c r="W56" s="20"/>
      <c r="X56" s="20"/>
      <c r="Y56" s="20"/>
      <c r="Z56" s="20"/>
      <c r="AA56" s="20"/>
      <c r="AB56" s="20"/>
      <c r="AC56" s="20"/>
      <c r="AD56" s="20"/>
    </row>
    <row r="57" spans="1:30" x14ac:dyDescent="0.2">
      <c r="A57" s="78" t="str">
        <f>[1]Budget!A58</f>
        <v>LDC</v>
      </c>
      <c r="B57" s="20">
        <f>[2]Budget!C58</f>
        <v>15000</v>
      </c>
      <c r="C57" s="20">
        <f>[2]Budget!D58</f>
        <v>0</v>
      </c>
      <c r="D57" s="20">
        <f>[2]Budget!E58</f>
        <v>0</v>
      </c>
      <c r="E57" s="20">
        <f>[2]Budget!F58</f>
        <v>15000</v>
      </c>
      <c r="F57" s="20">
        <f>[2]Budget!G58</f>
        <v>0</v>
      </c>
      <c r="G57" s="20">
        <f>[2]Budget!H58</f>
        <v>0</v>
      </c>
      <c r="H57" s="20">
        <f>[2]Budget!I58</f>
        <v>0</v>
      </c>
      <c r="I57" s="20">
        <f>[2]Budget!J58</f>
        <v>0</v>
      </c>
      <c r="J57" s="20">
        <f>[2]Budget!K58</f>
        <v>0</v>
      </c>
      <c r="K57" s="20">
        <f>[2]Budget!L58</f>
        <v>0</v>
      </c>
      <c r="L57" s="20">
        <f>[2]Budget!M58</f>
        <v>0</v>
      </c>
      <c r="M57" s="20">
        <f>[2]Budget!N58</f>
        <v>0</v>
      </c>
      <c r="N57" s="20">
        <f>[2]Budget!O58</f>
        <v>0</v>
      </c>
      <c r="O57" s="20">
        <f>'[2]Budget Detail'!AB58</f>
        <v>0</v>
      </c>
      <c r="P57" s="20"/>
      <c r="Q57" s="20"/>
      <c r="R57" s="20"/>
      <c r="S57" s="20"/>
      <c r="T57" s="73"/>
      <c r="U57" s="73"/>
      <c r="V57" s="73"/>
      <c r="W57" s="73"/>
      <c r="X57" s="73"/>
      <c r="Y57" s="20"/>
      <c r="Z57" s="20"/>
      <c r="AA57" s="20"/>
      <c r="AB57" s="20"/>
      <c r="AC57" s="20"/>
      <c r="AD57" s="20"/>
    </row>
    <row r="58" spans="1:30" x14ac:dyDescent="0.2">
      <c r="A58" s="78" t="str">
        <f>[1]Budget!A59</f>
        <v>INTEREST INCOME</v>
      </c>
      <c r="B58" s="20">
        <f>[2]Budget!C59</f>
        <v>0</v>
      </c>
      <c r="C58" s="20">
        <f>[2]Budget!D59</f>
        <v>0</v>
      </c>
      <c r="D58" s="20">
        <f>[2]Budget!E59</f>
        <v>0</v>
      </c>
      <c r="E58" s="20">
        <f>[2]Budget!F59</f>
        <v>0</v>
      </c>
      <c r="F58" s="20">
        <f>[2]Budget!G59</f>
        <v>0</v>
      </c>
      <c r="G58" s="20">
        <f>[2]Budget!H59</f>
        <v>0</v>
      </c>
      <c r="H58" s="20">
        <f>[2]Budget!I59</f>
        <v>0</v>
      </c>
      <c r="I58" s="20">
        <f>[2]Budget!J59</f>
        <v>0</v>
      </c>
      <c r="J58" s="20">
        <f>[2]Budget!K59</f>
        <v>0</v>
      </c>
      <c r="K58" s="20">
        <f>[2]Budget!L59</f>
        <v>0</v>
      </c>
      <c r="L58" s="20">
        <f>[2]Budget!M59</f>
        <v>0</v>
      </c>
      <c r="M58" s="20">
        <f>[2]Budget!N59</f>
        <v>0</v>
      </c>
      <c r="N58" s="20">
        <f>[2]Budget!O59</f>
        <v>0</v>
      </c>
      <c r="O58" s="20">
        <f>'[2]Budget Detail'!AB59</f>
        <v>0</v>
      </c>
      <c r="P58" s="20"/>
      <c r="Q58" s="20"/>
      <c r="R58" s="20"/>
      <c r="S58" s="20"/>
      <c r="T58" s="20"/>
      <c r="U58" s="20"/>
      <c r="V58" s="20"/>
      <c r="W58" s="20"/>
      <c r="X58" s="20"/>
      <c r="Y58" s="20"/>
      <c r="Z58" s="20"/>
      <c r="AA58" s="20"/>
      <c r="AB58" s="20"/>
      <c r="AC58" s="20"/>
      <c r="AD58" s="20"/>
    </row>
    <row r="59" spans="1:30" x14ac:dyDescent="0.2">
      <c r="A59" s="78" t="str">
        <f>[1]Budget!A60</f>
        <v>WORKSHOP</v>
      </c>
      <c r="B59" s="20">
        <f>[2]Budget!C60</f>
        <v>0</v>
      </c>
      <c r="C59" s="20">
        <f>[2]Budget!D60</f>
        <v>0</v>
      </c>
      <c r="D59" s="20">
        <f>[2]Budget!E60</f>
        <v>0</v>
      </c>
      <c r="E59" s="20">
        <f>[2]Budget!F60</f>
        <v>0</v>
      </c>
      <c r="F59" s="20">
        <f>[2]Budget!G60</f>
        <v>0</v>
      </c>
      <c r="G59" s="20">
        <f>[2]Budget!H60</f>
        <v>0</v>
      </c>
      <c r="H59" s="20">
        <f>[2]Budget!I60</f>
        <v>0</v>
      </c>
      <c r="I59" s="20">
        <f>[2]Budget!J60</f>
        <v>0</v>
      </c>
      <c r="J59" s="20">
        <f>[2]Budget!K60</f>
        <v>0</v>
      </c>
      <c r="K59" s="20">
        <f>[2]Budget!L60</f>
        <v>0</v>
      </c>
      <c r="L59" s="20">
        <f>[2]Budget!M60</f>
        <v>0</v>
      </c>
      <c r="M59" s="20">
        <f>[2]Budget!N60</f>
        <v>0</v>
      </c>
      <c r="N59" s="20">
        <f>[2]Budget!O60</f>
        <v>0</v>
      </c>
      <c r="O59" s="20">
        <f>'[2]Budget Detail'!AB60</f>
        <v>0</v>
      </c>
      <c r="P59" s="20"/>
      <c r="Q59" s="20"/>
      <c r="R59" s="20"/>
      <c r="S59" s="20"/>
      <c r="T59" s="20"/>
      <c r="U59" s="20"/>
      <c r="V59" s="20"/>
      <c r="W59" s="20"/>
      <c r="X59" s="20"/>
      <c r="Y59" s="20"/>
      <c r="Z59" s="20"/>
      <c r="AA59" s="20"/>
      <c r="AB59" s="20"/>
      <c r="AC59" s="20"/>
      <c r="AD59" s="20"/>
    </row>
    <row r="60" spans="1:30" x14ac:dyDescent="0.2">
      <c r="A60" s="78" t="str">
        <f>[1]Budget!A61</f>
        <v>PRODUCTS SALES</v>
      </c>
      <c r="B60" s="20">
        <f>[2]Budget!C61</f>
        <v>7165.4053666346135</v>
      </c>
      <c r="C60" s="20">
        <f>[2]Budget!D61</f>
        <v>0</v>
      </c>
      <c r="D60" s="20">
        <f>[2]Budget!E61</f>
        <v>0</v>
      </c>
      <c r="E60" s="20">
        <f>[2]Budget!F61</f>
        <v>0</v>
      </c>
      <c r="F60" s="20">
        <f>[2]Budget!G61</f>
        <v>0</v>
      </c>
      <c r="G60" s="20">
        <f>[2]Budget!H61</f>
        <v>0</v>
      </c>
      <c r="H60" s="20">
        <f>[2]Budget!I61</f>
        <v>0</v>
      </c>
      <c r="I60" s="20">
        <f>[2]Budget!J61</f>
        <v>0</v>
      </c>
      <c r="J60" s="20">
        <f>[2]Budget!K61</f>
        <v>0</v>
      </c>
      <c r="K60" s="20">
        <f>[2]Budget!L61</f>
        <v>0</v>
      </c>
      <c r="L60" s="20">
        <f>[2]Budget!M61</f>
        <v>7165.4053666346135</v>
      </c>
      <c r="M60" s="20">
        <f>[2]Budget!N61</f>
        <v>0</v>
      </c>
      <c r="N60" s="20">
        <f>[2]Budget!O61</f>
        <v>0</v>
      </c>
      <c r="O60" s="20">
        <f>'[2]Budget Detail'!AB61</f>
        <v>0</v>
      </c>
      <c r="P60" s="20"/>
      <c r="Q60" s="20"/>
      <c r="R60" s="20"/>
      <c r="S60" s="20"/>
      <c r="T60" s="20"/>
      <c r="U60" s="20"/>
      <c r="V60" s="20"/>
      <c r="W60" s="20"/>
      <c r="X60" s="20"/>
      <c r="Y60" s="20"/>
      <c r="Z60" s="20"/>
      <c r="AA60" s="20"/>
      <c r="AB60" s="20"/>
      <c r="AC60" s="20"/>
      <c r="AD60" s="20"/>
    </row>
    <row r="61" spans="1:30" x14ac:dyDescent="0.2">
      <c r="A61" s="78" t="str">
        <f>[1]Budget!A62</f>
        <v>MEMBERSHIP DUES</v>
      </c>
      <c r="B61" s="20">
        <f>[2]Budget!C62</f>
        <v>0</v>
      </c>
      <c r="C61" s="20">
        <f>[2]Budget!D62</f>
        <v>0</v>
      </c>
      <c r="D61" s="20">
        <f>[2]Budget!E62</f>
        <v>0</v>
      </c>
      <c r="E61" s="20">
        <f>[2]Budget!F62</f>
        <v>0</v>
      </c>
      <c r="F61" s="20">
        <f>[2]Budget!G62</f>
        <v>0</v>
      </c>
      <c r="G61" s="20">
        <f>[2]Budget!H62</f>
        <v>0</v>
      </c>
      <c r="H61" s="20">
        <f>[2]Budget!I62</f>
        <v>0</v>
      </c>
      <c r="I61" s="20">
        <f>[2]Budget!J62</f>
        <v>0</v>
      </c>
      <c r="J61" s="20">
        <f>[2]Budget!K62</f>
        <v>0</v>
      </c>
      <c r="K61" s="20">
        <f>[2]Budget!L62</f>
        <v>0</v>
      </c>
      <c r="L61" s="20">
        <f>[2]Budget!M62</f>
        <v>0</v>
      </c>
      <c r="M61" s="20">
        <f>[2]Budget!N62</f>
        <v>0</v>
      </c>
      <c r="N61" s="20">
        <f>[2]Budget!O62</f>
        <v>0</v>
      </c>
      <c r="O61" s="20">
        <f>'[2]Budget Detail'!AB62</f>
        <v>0</v>
      </c>
      <c r="P61" s="20"/>
      <c r="Q61" s="20"/>
      <c r="R61" s="20"/>
      <c r="S61" s="20"/>
      <c r="T61" s="73"/>
      <c r="U61" s="73"/>
      <c r="V61" s="73"/>
      <c r="W61" s="73"/>
      <c r="X61" s="73"/>
      <c r="Y61" s="20"/>
      <c r="Z61" s="20"/>
      <c r="AA61" s="20"/>
      <c r="AB61" s="20"/>
      <c r="AC61" s="20"/>
      <c r="AD61" s="20"/>
    </row>
    <row r="62" spans="1:30" x14ac:dyDescent="0.2">
      <c r="A62" s="78" t="str">
        <f>[1]Budget!A63</f>
        <v>SUBCONTRACTOR:</v>
      </c>
      <c r="B62" s="20">
        <f>[2]Budget!C63</f>
        <v>0</v>
      </c>
      <c r="C62" s="20">
        <f>[2]Budget!D63</f>
        <v>0</v>
      </c>
      <c r="D62" s="20">
        <f>[2]Budget!E63</f>
        <v>0</v>
      </c>
      <c r="E62" s="20">
        <f>[2]Budget!F63</f>
        <v>0</v>
      </c>
      <c r="F62" s="20">
        <f>[2]Budget!G63</f>
        <v>0</v>
      </c>
      <c r="G62" s="20">
        <f>[2]Budget!H63</f>
        <v>0</v>
      </c>
      <c r="H62" s="20">
        <f>[2]Budget!I63</f>
        <v>0</v>
      </c>
      <c r="I62" s="20">
        <f>[2]Budget!J63</f>
        <v>0</v>
      </c>
      <c r="J62" s="20">
        <f>[2]Budget!K63</f>
        <v>0</v>
      </c>
      <c r="K62" s="20">
        <f>[2]Budget!L63</f>
        <v>0</v>
      </c>
      <c r="L62" s="20">
        <f>[2]Budget!M63</f>
        <v>0</v>
      </c>
      <c r="M62" s="20">
        <f>[2]Budget!N63</f>
        <v>0</v>
      </c>
      <c r="N62" s="20">
        <f>[2]Budget!O63</f>
        <v>0</v>
      </c>
      <c r="O62" s="20">
        <f>'[2]Budget Detail'!AB63</f>
        <v>0</v>
      </c>
      <c r="P62" s="20"/>
      <c r="Q62" s="20"/>
      <c r="R62" s="20"/>
      <c r="S62" s="20"/>
      <c r="T62" s="20"/>
      <c r="U62" s="20"/>
      <c r="V62" s="20"/>
      <c r="W62" s="20"/>
      <c r="X62" s="20"/>
      <c r="Y62" s="20"/>
      <c r="Z62" s="20"/>
      <c r="AA62" s="20"/>
      <c r="AB62" s="20"/>
      <c r="AC62" s="20"/>
      <c r="AD62" s="20"/>
    </row>
    <row r="63" spans="1:30" x14ac:dyDescent="0.2">
      <c r="A63" s="78" t="str">
        <f>[1]Budget!A64</f>
        <v>IN-KIND/PROGRAM INC</v>
      </c>
      <c r="B63" s="20">
        <f>[2]Budget!C64</f>
        <v>156045.68344217286</v>
      </c>
      <c r="C63" s="20">
        <f>[2]Budget!D64</f>
        <v>0</v>
      </c>
      <c r="D63" s="20">
        <f>[2]Budget!E64</f>
        <v>0</v>
      </c>
      <c r="E63" s="20">
        <f>[2]Budget!F64</f>
        <v>15000</v>
      </c>
      <c r="F63" s="20">
        <f>[2]Budget!G64</f>
        <v>0</v>
      </c>
      <c r="G63" s="20">
        <f>[2]Budget!H64</f>
        <v>0</v>
      </c>
      <c r="H63" s="20">
        <f>[2]Budget!I64</f>
        <v>0</v>
      </c>
      <c r="I63" s="20">
        <f>[2]Budget!J64</f>
        <v>141045.68344217286</v>
      </c>
      <c r="J63" s="20">
        <f>[2]Budget!K64</f>
        <v>0</v>
      </c>
      <c r="K63" s="20">
        <f>[2]Budget!L64</f>
        <v>0</v>
      </c>
      <c r="L63" s="20">
        <f>[2]Budget!M64</f>
        <v>0</v>
      </c>
      <c r="M63" s="20">
        <f>[2]Budget!N64</f>
        <v>0</v>
      </c>
      <c r="N63" s="20">
        <f>[2]Budget!O64</f>
        <v>0</v>
      </c>
      <c r="O63" s="20">
        <f>'[2]Budget Detail'!AB64</f>
        <v>0</v>
      </c>
      <c r="P63" s="20"/>
      <c r="Q63" s="20"/>
      <c r="R63" s="20"/>
      <c r="S63" s="20"/>
      <c r="T63" s="20"/>
      <c r="U63" s="20"/>
      <c r="V63" s="20"/>
      <c r="W63" s="20"/>
      <c r="X63" s="20"/>
      <c r="Y63" s="20"/>
      <c r="Z63" s="20"/>
      <c r="AA63" s="20"/>
      <c r="AB63" s="20"/>
      <c r="AC63" s="20"/>
      <c r="AD63" s="20"/>
    </row>
    <row r="64" spans="1:30" x14ac:dyDescent="0.2">
      <c r="A64" s="78" t="str">
        <f>[1]Budget!A65</f>
        <v>ENTERPRISE:</v>
      </c>
      <c r="B64" s="20">
        <f>[2]Budget!C65</f>
        <v>0</v>
      </c>
      <c r="C64" s="20">
        <f>[2]Budget!D65</f>
        <v>0</v>
      </c>
      <c r="D64" s="20">
        <f>[2]Budget!E65</f>
        <v>0</v>
      </c>
      <c r="E64" s="20">
        <f>[2]Budget!F65</f>
        <v>0</v>
      </c>
      <c r="F64" s="20">
        <f>[2]Budget!G65</f>
        <v>0</v>
      </c>
      <c r="G64" s="20">
        <f>[2]Budget!H65</f>
        <v>0</v>
      </c>
      <c r="H64" s="20">
        <f>[2]Budget!I65</f>
        <v>0</v>
      </c>
      <c r="I64" s="20">
        <f>[2]Budget!J65</f>
        <v>0</v>
      </c>
      <c r="J64" s="20">
        <f>[2]Budget!K65</f>
        <v>0</v>
      </c>
      <c r="K64" s="20">
        <f>[2]Budget!L65</f>
        <v>0</v>
      </c>
      <c r="L64" s="20">
        <f>[2]Budget!M65</f>
        <v>0</v>
      </c>
      <c r="M64" s="20">
        <f>[2]Budget!N65</f>
        <v>0</v>
      </c>
      <c r="N64" s="20">
        <f>[2]Budget!O65</f>
        <v>0</v>
      </c>
      <c r="O64" s="20">
        <f>'[2]Budget Detail'!AB65</f>
        <v>0</v>
      </c>
      <c r="P64" s="20"/>
      <c r="Q64" s="20"/>
      <c r="R64" s="20"/>
      <c r="S64" s="20"/>
      <c r="T64" s="20"/>
      <c r="U64" s="20"/>
      <c r="V64" s="20"/>
      <c r="W64" s="20"/>
      <c r="X64" s="20"/>
      <c r="Y64" s="20"/>
      <c r="Z64" s="20"/>
      <c r="AA64" s="20"/>
      <c r="AB64" s="20"/>
      <c r="AC64" s="20"/>
      <c r="AD64" s="20"/>
    </row>
    <row r="65" spans="1:30" x14ac:dyDescent="0.2">
      <c r="A65" s="78" t="str">
        <f>[1]Budget!A66</f>
        <v>FEE</v>
      </c>
      <c r="B65" s="20">
        <f>[2]Budget!C66</f>
        <v>0</v>
      </c>
      <c r="C65" s="20">
        <f>[2]Budget!D66</f>
        <v>0</v>
      </c>
      <c r="D65" s="20">
        <f>[2]Budget!E66</f>
        <v>0</v>
      </c>
      <c r="E65" s="20">
        <f>[2]Budget!F66</f>
        <v>0</v>
      </c>
      <c r="F65" s="20">
        <f>[2]Budget!G66</f>
        <v>0</v>
      </c>
      <c r="G65" s="20">
        <f>[2]Budget!H66</f>
        <v>0</v>
      </c>
      <c r="H65" s="20">
        <f>[2]Budget!I66</f>
        <v>0</v>
      </c>
      <c r="I65" s="20">
        <f>[2]Budget!J66</f>
        <v>0</v>
      </c>
      <c r="J65" s="20">
        <f>[2]Budget!K66</f>
        <v>0</v>
      </c>
      <c r="K65" s="20">
        <f>[2]Budget!L66</f>
        <v>0</v>
      </c>
      <c r="L65" s="20">
        <f>[2]Budget!M66</f>
        <v>0</v>
      </c>
      <c r="M65" s="20">
        <f>[2]Budget!N66</f>
        <v>0</v>
      </c>
      <c r="N65" s="20">
        <f>[2]Budget!O66</f>
        <v>0</v>
      </c>
      <c r="O65" s="20">
        <f>'[2]Budget Detail'!AB66</f>
        <v>0</v>
      </c>
      <c r="P65" s="20"/>
      <c r="Q65" s="20"/>
      <c r="R65" s="20"/>
      <c r="S65" s="20"/>
      <c r="T65" s="73"/>
      <c r="U65" s="73"/>
      <c r="V65" s="73"/>
      <c r="W65" s="73"/>
      <c r="X65" s="73"/>
      <c r="Y65" s="20"/>
      <c r="Z65" s="20"/>
      <c r="AA65" s="20"/>
      <c r="AB65" s="20"/>
      <c r="AC65" s="20"/>
      <c r="AD65" s="20"/>
    </row>
    <row r="66" spans="1:30" x14ac:dyDescent="0.2">
      <c r="A66" s="78" t="str">
        <f>[1]Budget!A67</f>
        <v>HGAC ENERGY</v>
      </c>
      <c r="B66" s="20">
        <f>[2]Budget!C67</f>
        <v>0</v>
      </c>
      <c r="C66" s="20">
        <f>[2]Budget!D67</f>
        <v>0</v>
      </c>
      <c r="D66" s="20">
        <f>[2]Budget!E67</f>
        <v>0</v>
      </c>
      <c r="E66" s="20">
        <f>[2]Budget!F67</f>
        <v>0</v>
      </c>
      <c r="F66" s="20">
        <f>[2]Budget!G67</f>
        <v>0</v>
      </c>
      <c r="G66" s="20">
        <f>[2]Budget!H67</f>
        <v>0</v>
      </c>
      <c r="H66" s="20">
        <f>[2]Budget!I67</f>
        <v>0</v>
      </c>
      <c r="I66" s="20">
        <f>[2]Budget!J67</f>
        <v>0</v>
      </c>
      <c r="J66" s="20">
        <f>[2]Budget!K67</f>
        <v>0</v>
      </c>
      <c r="K66" s="20">
        <f>[2]Budget!L67</f>
        <v>0</v>
      </c>
      <c r="L66" s="20">
        <f>[2]Budget!M67</f>
        <v>0</v>
      </c>
      <c r="M66" s="20">
        <f>[2]Budget!N67</f>
        <v>0</v>
      </c>
      <c r="N66" s="20">
        <f>[2]Budget!O67</f>
        <v>0</v>
      </c>
      <c r="O66" s="20">
        <f>'[2]Budget Detail'!AB67</f>
        <v>0</v>
      </c>
      <c r="P66" s="20"/>
      <c r="Q66" s="20"/>
      <c r="R66" s="20"/>
      <c r="S66" s="20"/>
      <c r="T66" s="20"/>
      <c r="U66" s="20"/>
      <c r="V66" s="20"/>
      <c r="W66" s="20"/>
      <c r="X66" s="20"/>
      <c r="Y66" s="20"/>
      <c r="Z66" s="20"/>
      <c r="AA66" s="20"/>
      <c r="AB66" s="20"/>
      <c r="AC66" s="20"/>
      <c r="AD66" s="20"/>
    </row>
    <row r="67" spans="1:30" x14ac:dyDescent="0.2">
      <c r="A67" s="78" t="str">
        <f>[1]Budget!A68</f>
        <v>PASS THRU</v>
      </c>
      <c r="B67" s="20">
        <f>[2]Budget!C68</f>
        <v>0</v>
      </c>
      <c r="C67" s="20">
        <f>[2]Budget!D68</f>
        <v>0</v>
      </c>
      <c r="D67" s="20">
        <f>[2]Budget!E68</f>
        <v>0</v>
      </c>
      <c r="E67" s="20">
        <f>[2]Budget!F68</f>
        <v>0</v>
      </c>
      <c r="F67" s="20">
        <f>[2]Budget!G68</f>
        <v>0</v>
      </c>
      <c r="G67" s="20">
        <f>[2]Budget!H68</f>
        <v>0</v>
      </c>
      <c r="H67" s="20">
        <f>[2]Budget!I68</f>
        <v>0</v>
      </c>
      <c r="I67" s="20">
        <f>[2]Budget!J68</f>
        <v>0</v>
      </c>
      <c r="J67" s="20">
        <f>[2]Budget!K68</f>
        <v>0</v>
      </c>
      <c r="K67" s="20">
        <f>[2]Budget!L68</f>
        <v>0</v>
      </c>
      <c r="L67" s="20">
        <f>[2]Budget!M68</f>
        <v>0</v>
      </c>
      <c r="M67" s="20">
        <f>[2]Budget!N68</f>
        <v>0</v>
      </c>
      <c r="N67" s="20">
        <f>[2]Budget!O68</f>
        <v>0</v>
      </c>
      <c r="O67" s="20">
        <f>'[2]Budget Detail'!AB68</f>
        <v>0</v>
      </c>
      <c r="P67" s="20"/>
      <c r="Q67" s="20"/>
      <c r="R67" s="20"/>
      <c r="S67" s="20"/>
      <c r="T67" s="20"/>
      <c r="U67" s="20"/>
      <c r="V67" s="20"/>
      <c r="W67" s="20"/>
      <c r="X67" s="20"/>
      <c r="Y67" s="20"/>
      <c r="Z67" s="20"/>
      <c r="AA67" s="20"/>
      <c r="AB67" s="20"/>
      <c r="AC67" s="20"/>
      <c r="AD67" s="20"/>
    </row>
    <row r="68" spans="1:30" x14ac:dyDescent="0.2">
      <c r="A68" s="78" t="str">
        <f>[1]Budget!A69</f>
        <v>FUND BALANCE</v>
      </c>
      <c r="B68" s="20">
        <f>[2]Budget!C69</f>
        <v>0</v>
      </c>
      <c r="C68" s="20">
        <f>[2]Budget!D69</f>
        <v>0</v>
      </c>
      <c r="D68" s="20">
        <f>[2]Budget!E69</f>
        <v>0</v>
      </c>
      <c r="E68" s="20">
        <f>[2]Budget!F69</f>
        <v>0</v>
      </c>
      <c r="F68" s="20">
        <f>[2]Budget!G69</f>
        <v>0</v>
      </c>
      <c r="G68" s="20">
        <f>[2]Budget!H69</f>
        <v>0</v>
      </c>
      <c r="H68" s="20">
        <f>[2]Budget!I69</f>
        <v>0</v>
      </c>
      <c r="I68" s="20">
        <f>[2]Budget!J69</f>
        <v>0</v>
      </c>
      <c r="J68" s="20">
        <f>[2]Budget!K69</f>
        <v>0</v>
      </c>
      <c r="K68" s="20">
        <f>[2]Budget!L69</f>
        <v>0</v>
      </c>
      <c r="L68" s="20">
        <f>[2]Budget!M69</f>
        <v>0</v>
      </c>
      <c r="M68" s="20">
        <f>[2]Budget!N69</f>
        <v>0</v>
      </c>
      <c r="N68" s="20">
        <f>[2]Budget!O69</f>
        <v>0</v>
      </c>
      <c r="O68" s="20">
        <f>'[2]Budget Detail'!AB69</f>
        <v>0</v>
      </c>
      <c r="P68" s="20"/>
      <c r="Q68" s="20"/>
      <c r="R68" s="20"/>
      <c r="S68" s="20"/>
      <c r="T68" s="20"/>
      <c r="U68" s="20"/>
      <c r="V68" s="20"/>
      <c r="W68" s="20"/>
      <c r="X68" s="20"/>
      <c r="Y68" s="20"/>
      <c r="Z68" s="20"/>
      <c r="AA68" s="20"/>
      <c r="AB68" s="20"/>
      <c r="AC68" s="20"/>
      <c r="AD68" s="20"/>
    </row>
    <row r="69" spans="1:30" x14ac:dyDescent="0.2">
      <c r="A69" s="78" t="str">
        <f>[1]Budget!A70</f>
        <v>REQUIRED HGAC DOLLARS</v>
      </c>
      <c r="B69" s="20">
        <f>[2]Budget!C70</f>
        <v>146326.47752015252</v>
      </c>
      <c r="C69" s="20">
        <f>[2]Budget!D70</f>
        <v>0</v>
      </c>
      <c r="D69" s="20">
        <f>[2]Budget!E70</f>
        <v>0</v>
      </c>
      <c r="E69" s="20">
        <f>[2]Budget!F70</f>
        <v>0</v>
      </c>
      <c r="F69" s="20">
        <f>[2]Budget!G70</f>
        <v>143326.47752015252</v>
      </c>
      <c r="G69" s="20">
        <f>[2]Budget!H70</f>
        <v>0</v>
      </c>
      <c r="H69" s="20">
        <f>[2]Budget!I70</f>
        <v>0</v>
      </c>
      <c r="I69" s="20">
        <f>[2]Budget!J70</f>
        <v>0</v>
      </c>
      <c r="J69" s="20">
        <f>[2]Budget!K70</f>
        <v>3000</v>
      </c>
      <c r="K69" s="20">
        <f>[2]Budget!L70</f>
        <v>0</v>
      </c>
      <c r="L69" s="20">
        <f>[2]Budget!M70</f>
        <v>0</v>
      </c>
      <c r="M69" s="20">
        <f>[2]Budget!N70</f>
        <v>0</v>
      </c>
      <c r="N69" s="20">
        <f>[2]Budget!O70</f>
        <v>0</v>
      </c>
      <c r="O69" s="20">
        <f>'[2]Budget Detail'!AB70</f>
        <v>0</v>
      </c>
      <c r="P69" s="20"/>
      <c r="Q69" s="20"/>
      <c r="R69" s="20"/>
      <c r="S69" s="20"/>
      <c r="T69" s="73"/>
      <c r="U69" s="73"/>
      <c r="V69" s="73"/>
      <c r="W69" s="73"/>
      <c r="X69" s="73"/>
      <c r="Y69" s="20"/>
      <c r="Z69" s="20"/>
      <c r="AA69" s="20"/>
      <c r="AB69" s="20"/>
      <c r="AC69" s="20"/>
      <c r="AD69" s="20"/>
    </row>
    <row r="70" spans="1:30" x14ac:dyDescent="0.2">
      <c r="A70" s="78">
        <f>[1]Budget!A71</f>
        <v>0</v>
      </c>
      <c r="B70" s="20">
        <f>[2]Budget!C71</f>
        <v>0</v>
      </c>
      <c r="C70" s="20">
        <f>[2]Budget!D71</f>
        <v>0</v>
      </c>
      <c r="D70" s="20">
        <f>[2]Budget!E71</f>
        <v>0</v>
      </c>
      <c r="E70" s="20">
        <f>[2]Budget!F71</f>
        <v>0</v>
      </c>
      <c r="F70" s="20">
        <f>[2]Budget!G71</f>
        <v>0</v>
      </c>
      <c r="G70" s="20">
        <f>[2]Budget!H71</f>
        <v>0</v>
      </c>
      <c r="H70" s="20">
        <f>[2]Budget!I71</f>
        <v>0</v>
      </c>
      <c r="I70" s="20">
        <f>[2]Budget!J71</f>
        <v>0</v>
      </c>
      <c r="J70" s="20">
        <f>[2]Budget!K71</f>
        <v>0</v>
      </c>
      <c r="K70" s="20">
        <f>[2]Budget!L71</f>
        <v>0</v>
      </c>
      <c r="L70" s="20">
        <f>[2]Budget!M71</f>
        <v>0</v>
      </c>
      <c r="M70" s="20">
        <f>[2]Budget!N71</f>
        <v>0</v>
      </c>
      <c r="N70" s="20">
        <f>[2]Budget!O71</f>
        <v>0</v>
      </c>
      <c r="O70" s="20">
        <f>'[2]Budget Detail'!AB71</f>
        <v>0</v>
      </c>
      <c r="P70" s="20"/>
      <c r="Q70" s="20"/>
      <c r="R70" s="20"/>
      <c r="S70" s="20"/>
      <c r="T70" s="20"/>
      <c r="U70" s="20"/>
      <c r="V70" s="20"/>
      <c r="W70" s="20"/>
      <c r="X70" s="20"/>
      <c r="Y70" s="20"/>
      <c r="Z70" s="20"/>
      <c r="AA70" s="20"/>
      <c r="AB70" s="20"/>
      <c r="AC70" s="20"/>
      <c r="AD70" s="20"/>
    </row>
    <row r="71" spans="1:30" x14ac:dyDescent="0.2">
      <c r="A71" s="98" t="str">
        <f>[1]Budget!A72</f>
        <v>TOTAL</v>
      </c>
      <c r="B71" s="20">
        <f>[2]Budget!C72</f>
        <v>71039877.102840617</v>
      </c>
      <c r="C71" s="20">
        <f>[2]Budget!D72</f>
        <v>1026023.9809688198</v>
      </c>
      <c r="D71" s="20">
        <f>[2]Budget!E72</f>
        <v>1012662.7355975971</v>
      </c>
      <c r="E71" s="20">
        <f>[2]Budget!F72</f>
        <v>222662.87431803136</v>
      </c>
      <c r="F71" s="20">
        <f>[2]Budget!G72</f>
        <v>191136.59634888207</v>
      </c>
      <c r="G71" s="20">
        <f>[2]Budget!H72</f>
        <v>305891.66004370281</v>
      </c>
      <c r="H71" s="20">
        <f>[2]Budget!I72</f>
        <v>833370.94393799687</v>
      </c>
      <c r="I71" s="20">
        <f>[2]Budget!J72</f>
        <v>891936.29729189374</v>
      </c>
      <c r="J71" s="20">
        <f>[2]Budget!K72</f>
        <v>3000</v>
      </c>
      <c r="K71" s="20">
        <f>[2]Budget!L72</f>
        <v>16116298.561350605</v>
      </c>
      <c r="L71" s="20">
        <f>[2]Budget!M72</f>
        <v>7165.4053666346135</v>
      </c>
      <c r="M71" s="20">
        <f>[2]Budget!N72</f>
        <v>410197.93249067001</v>
      </c>
      <c r="N71" s="20">
        <f>[2]Budget!O72</f>
        <v>19530.115125788558</v>
      </c>
      <c r="O71" s="20">
        <f>'[2]Budget Detail'!AB72</f>
        <v>50000000</v>
      </c>
      <c r="P71" s="102"/>
      <c r="Q71" s="102"/>
      <c r="R71" s="102"/>
      <c r="S71" s="102"/>
      <c r="T71" s="102"/>
      <c r="U71" s="102"/>
      <c r="V71" s="102"/>
      <c r="W71" s="102"/>
      <c r="X71" s="102"/>
      <c r="Y71" s="102"/>
      <c r="Z71" s="102"/>
    </row>
    <row r="72" spans="1:30" x14ac:dyDescent="0.2">
      <c r="B72" s="102"/>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row>
  </sheetData>
  <customSheetViews>
    <customSheetView guid="{CB724201-FBEC-4626-9DD9-AEC98BB80DB0}" fitToPage="1" showRuler="0">
      <selection activeCell="B12" sqref="B12"/>
      <pageMargins left="0.75" right="0.75" top="1" bottom="1" header="0.5" footer="0.5"/>
      <pageSetup scale="47" orientation="landscape" r:id="rId1"/>
      <headerFooter alignWithMargins="0"/>
    </customSheetView>
    <customSheetView guid="{20CF2976-B2A7-4F04-88DC-0AB25CA8A6C6}" fitToPage="1" showRuler="0">
      <selection activeCell="B12" sqref="B12"/>
      <pageMargins left="0.75" right="0.75" top="1" bottom="1" header="0.5" footer="0.5"/>
      <pageSetup scale="47" orientation="landscape" r:id="rId2"/>
      <headerFooter alignWithMargins="0"/>
    </customSheetView>
    <customSheetView guid="{497CB486-623F-41B0-B370-EF2A82E78B1D}" fitToPage="1" showRuler="0">
      <selection activeCell="B12" sqref="B12"/>
      <pageMargins left="0.75" right="0.75" top="1" bottom="1" header="0.5" footer="0.5"/>
      <pageSetup scale="47" orientation="landscape" r:id="rId3"/>
      <headerFooter alignWithMargins="0"/>
    </customSheetView>
    <customSheetView guid="{ED9CD846-0F6B-4BF7-A940-412E425E8FCE}" fitToPage="1" showRuler="0">
      <selection activeCell="B12" sqref="B12"/>
      <pageMargins left="0.75" right="0.75" top="1" bottom="1" header="0.5" footer="0.5"/>
      <pageSetup scale="47" orientation="landscape" r:id="rId4"/>
      <headerFooter alignWithMargins="0"/>
    </customSheetView>
    <customSheetView guid="{921A7AC6-7D1A-435F-A825-B8B8C1A90F20}" fitToPage="1" showRuler="0">
      <selection activeCell="B12" sqref="B12"/>
      <pageMargins left="0.75" right="0.75" top="1" bottom="1" header="0.5" footer="0.5"/>
      <pageSetup scale="47" orientation="landscape" r:id="rId5"/>
      <headerFooter alignWithMargins="0"/>
    </customSheetView>
    <customSheetView guid="{1D9F4367-0C2F-46F1-9E55-939D20D76F5B}" fitToPage="1" showRuler="0">
      <selection activeCell="B12" sqref="B12"/>
      <pageMargins left="0.75" right="0.75" top="1" bottom="1" header="0.5" footer="0.5"/>
      <pageSetup scale="47" orientation="landscape" r:id="rId6"/>
      <headerFooter alignWithMargins="0"/>
    </customSheetView>
    <customSheetView guid="{AADB8EA3-75F0-4468-B5D5-C7110D6EC38B}" fitToPage="1" showRuler="0">
      <selection activeCell="B12" sqref="B12"/>
      <pageMargins left="0.75" right="0.75" top="1" bottom="1" header="0.5" footer="0.5"/>
      <pageSetup scale="47" orientation="landscape" r:id="rId7"/>
      <headerFooter alignWithMargins="0"/>
    </customSheetView>
    <customSheetView guid="{8970DFA1-A026-4639-BD60-39EC20285CCC}" showRuler="0">
      <selection activeCell="B12" sqref="B12"/>
    </customSheetView>
  </customSheetViews>
  <phoneticPr fontId="0" type="noConversion"/>
  <pageMargins left="0.75" right="0.75" top="1" bottom="1" header="0.5" footer="0.5"/>
  <pageSetup scale="49" orientation="landscape" r:id="rId8"/>
  <headerFooter alignWithMargins="0"/>
  <legacyDrawing r:id="rId9"/>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1"/>
  <sheetViews>
    <sheetView topLeftCell="A13" zoomScaleNormal="100" zoomScaleSheetLayoutView="100" workbookViewId="0">
      <selection activeCell="D38" sqref="D38"/>
    </sheetView>
  </sheetViews>
  <sheetFormatPr defaultRowHeight="15" x14ac:dyDescent="0.2"/>
  <cols>
    <col min="1" max="1" width="4.42578125" customWidth="1"/>
    <col min="2" max="2" width="32.42578125" customWidth="1"/>
    <col min="3" max="3" width="7.42578125" customWidth="1"/>
    <col min="4" max="5" width="13.85546875" style="22" customWidth="1"/>
  </cols>
  <sheetData>
    <row r="2" spans="1:8" ht="15.75" x14ac:dyDescent="0.25">
      <c r="B2" s="42" t="s">
        <v>54</v>
      </c>
      <c r="C2" s="42"/>
      <c r="D2" s="44"/>
    </row>
    <row r="3" spans="1:8" ht="15.75" x14ac:dyDescent="0.25">
      <c r="B3" s="42" t="s">
        <v>337</v>
      </c>
      <c r="C3" s="42"/>
      <c r="D3" s="44"/>
    </row>
    <row r="4" spans="1:8" x14ac:dyDescent="0.2">
      <c r="B4" s="14"/>
      <c r="C4" s="14"/>
      <c r="D4" s="32"/>
    </row>
    <row r="5" spans="1:8" x14ac:dyDescent="0.2">
      <c r="B5" s="14"/>
      <c r="C5" s="14"/>
      <c r="D5" s="36"/>
      <c r="E5" s="36"/>
    </row>
    <row r="6" spans="1:8" x14ac:dyDescent="0.2">
      <c r="A6" s="7" t="s">
        <v>148</v>
      </c>
      <c r="B6" s="14"/>
      <c r="C6" s="14"/>
      <c r="D6" s="36"/>
      <c r="E6" s="36">
        <v>2017</v>
      </c>
    </row>
    <row r="7" spans="1:8" ht="15.75" thickBot="1" x14ac:dyDescent="0.25">
      <c r="A7" s="45" t="s">
        <v>149</v>
      </c>
      <c r="B7" s="14"/>
      <c r="C7" s="14"/>
      <c r="D7" s="61">
        <v>2018</v>
      </c>
      <c r="E7" s="61" t="s">
        <v>275</v>
      </c>
      <c r="F7" s="102"/>
    </row>
    <row r="8" spans="1:8" ht="15.75" thickTop="1" x14ac:dyDescent="0.2">
      <c r="A8" s="7"/>
    </row>
    <row r="9" spans="1:8" x14ac:dyDescent="0.2">
      <c r="A9" s="7"/>
    </row>
    <row r="10" spans="1:8" x14ac:dyDescent="0.2">
      <c r="A10" s="1">
        <v>1</v>
      </c>
      <c r="B10" s="14" t="s">
        <v>15</v>
      </c>
      <c r="D10" s="22">
        <f>+INDIR!B10</f>
        <v>1156377.2342510573</v>
      </c>
      <c r="E10" s="22">
        <v>1103671</v>
      </c>
      <c r="H10" s="20"/>
    </row>
    <row r="11" spans="1:8" x14ac:dyDescent="0.2">
      <c r="A11" s="1">
        <f>+A10+1</f>
        <v>2</v>
      </c>
      <c r="B11" s="14" t="s">
        <v>301</v>
      </c>
      <c r="D11" s="22">
        <f>+INDIR!B11</f>
        <v>557952.01552613499</v>
      </c>
      <c r="E11" s="22">
        <v>525789</v>
      </c>
    </row>
    <row r="12" spans="1:8" x14ac:dyDescent="0.2">
      <c r="A12" s="1">
        <f t="shared" ref="A12:A31" si="0">+A11+1</f>
        <v>3</v>
      </c>
      <c r="B12" s="14"/>
      <c r="F12" s="20"/>
    </row>
    <row r="13" spans="1:8" x14ac:dyDescent="0.2">
      <c r="A13" s="1">
        <f t="shared" si="0"/>
        <v>4</v>
      </c>
      <c r="B13" s="14" t="s">
        <v>233</v>
      </c>
      <c r="D13" s="22">
        <f>+D11+D10</f>
        <v>1714329.2497771922</v>
      </c>
      <c r="E13" s="22">
        <f>SUM(E10:E11)</f>
        <v>1629460</v>
      </c>
    </row>
    <row r="14" spans="1:8" x14ac:dyDescent="0.2">
      <c r="A14" s="1">
        <f t="shared" si="0"/>
        <v>5</v>
      </c>
      <c r="B14" s="14" t="s">
        <v>234</v>
      </c>
      <c r="D14" s="22">
        <v>4200</v>
      </c>
      <c r="E14" s="22">
        <v>2200</v>
      </c>
    </row>
    <row r="15" spans="1:8" x14ac:dyDescent="0.2">
      <c r="A15" s="1">
        <f t="shared" si="0"/>
        <v>6</v>
      </c>
      <c r="B15" s="14" t="s">
        <v>55</v>
      </c>
      <c r="D15" s="22">
        <v>3500</v>
      </c>
      <c r="E15" s="22">
        <v>2500</v>
      </c>
    </row>
    <row r="16" spans="1:8" x14ac:dyDescent="0.2">
      <c r="A16" s="1">
        <f t="shared" si="0"/>
        <v>7</v>
      </c>
      <c r="B16" s="14" t="s">
        <v>247</v>
      </c>
      <c r="D16" s="22">
        <v>12500</v>
      </c>
      <c r="E16" s="22">
        <v>15000</v>
      </c>
    </row>
    <row r="17" spans="1:13" x14ac:dyDescent="0.2">
      <c r="A17" s="1">
        <f t="shared" si="0"/>
        <v>8</v>
      </c>
      <c r="B17" s="14" t="s">
        <v>56</v>
      </c>
      <c r="D17" s="22">
        <v>4000</v>
      </c>
      <c r="E17" s="22">
        <v>17200</v>
      </c>
    </row>
    <row r="18" spans="1:13" x14ac:dyDescent="0.2">
      <c r="A18" s="1">
        <f t="shared" si="0"/>
        <v>9</v>
      </c>
      <c r="B18" s="14" t="s">
        <v>342</v>
      </c>
      <c r="D18" s="22">
        <v>20700</v>
      </c>
      <c r="E18" s="22">
        <f>5000+22500</f>
        <v>27500</v>
      </c>
    </row>
    <row r="19" spans="1:13" x14ac:dyDescent="0.2">
      <c r="A19" s="1">
        <f>+A18+1</f>
        <v>10</v>
      </c>
      <c r="B19" s="14" t="s">
        <v>19</v>
      </c>
      <c r="D19" s="22">
        <v>96440</v>
      </c>
      <c r="E19" s="22">
        <v>92830</v>
      </c>
    </row>
    <row r="20" spans="1:13" x14ac:dyDescent="0.2">
      <c r="A20" s="1">
        <f t="shared" si="0"/>
        <v>11</v>
      </c>
      <c r="B20" s="14" t="s">
        <v>57</v>
      </c>
      <c r="D20" s="22">
        <v>6228</v>
      </c>
      <c r="E20" s="22">
        <v>9861</v>
      </c>
    </row>
    <row r="21" spans="1:13" x14ac:dyDescent="0.2">
      <c r="A21" s="1">
        <f t="shared" si="0"/>
        <v>12</v>
      </c>
      <c r="B21" s="14" t="s">
        <v>58</v>
      </c>
      <c r="D21" s="22">
        <v>3750</v>
      </c>
      <c r="E21" s="22">
        <v>6000</v>
      </c>
    </row>
    <row r="22" spans="1:13" x14ac:dyDescent="0.2">
      <c r="A22" s="1">
        <v>14</v>
      </c>
      <c r="B22" s="14" t="s">
        <v>291</v>
      </c>
      <c r="D22" s="22">
        <v>500</v>
      </c>
      <c r="E22" s="22">
        <v>8000</v>
      </c>
    </row>
    <row r="23" spans="1:13" x14ac:dyDescent="0.2">
      <c r="A23" s="1">
        <v>15</v>
      </c>
      <c r="B23" s="14" t="s">
        <v>302</v>
      </c>
      <c r="D23" s="22">
        <v>450</v>
      </c>
      <c r="E23" s="22">
        <v>200</v>
      </c>
    </row>
    <row r="24" spans="1:13" x14ac:dyDescent="0.2">
      <c r="A24" s="1">
        <f t="shared" si="0"/>
        <v>16</v>
      </c>
      <c r="B24" s="14" t="s">
        <v>303</v>
      </c>
      <c r="D24" s="22">
        <v>350</v>
      </c>
      <c r="E24" s="22">
        <v>350</v>
      </c>
    </row>
    <row r="25" spans="1:13" x14ac:dyDescent="0.2">
      <c r="A25" s="1">
        <f t="shared" si="0"/>
        <v>17</v>
      </c>
      <c r="B25" s="14" t="s">
        <v>59</v>
      </c>
      <c r="D25" s="22">
        <v>47535</v>
      </c>
      <c r="E25" s="22">
        <v>70700</v>
      </c>
    </row>
    <row r="26" spans="1:13" x14ac:dyDescent="0.2">
      <c r="A26" s="46">
        <f t="shared" si="0"/>
        <v>18</v>
      </c>
      <c r="B26" s="18" t="s">
        <v>60</v>
      </c>
      <c r="C26" s="8"/>
      <c r="D26" s="50">
        <v>18043</v>
      </c>
      <c r="E26" s="50">
        <v>25500</v>
      </c>
      <c r="F26" s="8"/>
      <c r="G26" s="8"/>
      <c r="H26" s="8"/>
      <c r="I26" s="8"/>
      <c r="J26" s="8"/>
      <c r="K26" s="8"/>
      <c r="L26" s="8"/>
      <c r="M26" s="8"/>
    </row>
    <row r="27" spans="1:13" x14ac:dyDescent="0.2">
      <c r="A27" s="1">
        <f>+A26+1</f>
        <v>19</v>
      </c>
      <c r="B27" s="14" t="s">
        <v>61</v>
      </c>
      <c r="D27" s="22">
        <v>1000</v>
      </c>
      <c r="E27" s="22">
        <v>1000</v>
      </c>
    </row>
    <row r="28" spans="1:13" x14ac:dyDescent="0.2">
      <c r="A28" s="1">
        <f t="shared" si="0"/>
        <v>20</v>
      </c>
      <c r="B28" s="14" t="s">
        <v>62</v>
      </c>
      <c r="D28" s="22">
        <v>6150</v>
      </c>
      <c r="E28" s="22">
        <v>5600</v>
      </c>
    </row>
    <row r="29" spans="1:13" x14ac:dyDescent="0.2">
      <c r="A29" s="1">
        <f t="shared" si="0"/>
        <v>21</v>
      </c>
      <c r="B29" s="14" t="s">
        <v>64</v>
      </c>
      <c r="D29" s="22">
        <v>87500</v>
      </c>
      <c r="E29" s="22">
        <v>90000</v>
      </c>
    </row>
    <row r="30" spans="1:13" x14ac:dyDescent="0.2">
      <c r="A30" s="1">
        <f t="shared" si="0"/>
        <v>22</v>
      </c>
      <c r="B30" s="14" t="s">
        <v>65</v>
      </c>
      <c r="D30" s="22">
        <v>9200</v>
      </c>
      <c r="E30" s="22">
        <v>14400</v>
      </c>
    </row>
    <row r="31" spans="1:13" x14ac:dyDescent="0.2">
      <c r="A31" s="1">
        <f t="shared" si="0"/>
        <v>23</v>
      </c>
      <c r="B31" s="14" t="s">
        <v>66</v>
      </c>
      <c r="D31" s="22">
        <v>200</v>
      </c>
      <c r="E31" s="22">
        <v>200</v>
      </c>
    </row>
    <row r="32" spans="1:13" x14ac:dyDescent="0.2">
      <c r="A32" s="1">
        <f>+A31+1</f>
        <v>24</v>
      </c>
      <c r="B32" s="14" t="s">
        <v>63</v>
      </c>
      <c r="D32" s="22">
        <v>4500</v>
      </c>
      <c r="E32" s="22">
        <v>5000</v>
      </c>
    </row>
    <row r="33" spans="1:8" x14ac:dyDescent="0.2">
      <c r="A33" s="1">
        <f t="shared" ref="A33:A40" si="1">+A32+1</f>
        <v>25</v>
      </c>
      <c r="B33" s="14" t="s">
        <v>71</v>
      </c>
      <c r="D33" s="22">
        <v>413000</v>
      </c>
      <c r="E33" s="22">
        <v>450000</v>
      </c>
    </row>
    <row r="34" spans="1:8" x14ac:dyDescent="0.2">
      <c r="A34" s="1">
        <f t="shared" si="1"/>
        <v>26</v>
      </c>
      <c r="B34" s="14" t="s">
        <v>231</v>
      </c>
      <c r="D34" s="33">
        <v>65000</v>
      </c>
      <c r="E34" s="33">
        <v>50000</v>
      </c>
      <c r="F34" s="102"/>
    </row>
    <row r="35" spans="1:8" ht="15.75" thickBot="1" x14ac:dyDescent="0.25">
      <c r="A35" s="1">
        <f t="shared" si="1"/>
        <v>27</v>
      </c>
      <c r="B35" s="14" t="s">
        <v>67</v>
      </c>
      <c r="D35" s="34">
        <f>SUM(D13:D34)</f>
        <v>2519075.2497771922</v>
      </c>
      <c r="E35" s="34">
        <f>SUM(E13:E34)</f>
        <v>2523501</v>
      </c>
    </row>
    <row r="36" spans="1:8" ht="15.75" thickTop="1" x14ac:dyDescent="0.2">
      <c r="A36" s="1">
        <f t="shared" si="1"/>
        <v>28</v>
      </c>
      <c r="B36" s="14"/>
      <c r="H36" s="22"/>
    </row>
    <row r="37" spans="1:8" x14ac:dyDescent="0.2">
      <c r="A37" s="1">
        <f t="shared" si="1"/>
        <v>29</v>
      </c>
      <c r="B37" s="14" t="s">
        <v>68</v>
      </c>
    </row>
    <row r="38" spans="1:8" ht="15.75" thickBot="1" x14ac:dyDescent="0.25">
      <c r="A38" s="1">
        <f t="shared" si="1"/>
        <v>30</v>
      </c>
      <c r="B38" s="14" t="s">
        <v>69</v>
      </c>
      <c r="D38" s="35">
        <f>+Alloc!C6</f>
        <v>22371887.676956683</v>
      </c>
      <c r="E38" s="35">
        <v>20743295</v>
      </c>
    </row>
    <row r="39" spans="1:8" ht="15.75" thickTop="1" x14ac:dyDescent="0.2">
      <c r="A39" s="1">
        <f t="shared" si="1"/>
        <v>31</v>
      </c>
      <c r="B39" s="14"/>
    </row>
    <row r="40" spans="1:8" ht="15.75" thickBot="1" x14ac:dyDescent="0.25">
      <c r="A40" s="1">
        <f t="shared" si="1"/>
        <v>32</v>
      </c>
      <c r="B40" s="14" t="s">
        <v>70</v>
      </c>
      <c r="D40" s="88">
        <f>+D35/D38</f>
        <v>0.11260003117089983</v>
      </c>
      <c r="E40" s="88">
        <f>+E35/E38</f>
        <v>0.12165381632956578</v>
      </c>
    </row>
    <row r="41" spans="1:8" ht="15.75" thickTop="1" x14ac:dyDescent="0.2"/>
  </sheetData>
  <customSheetViews>
    <customSheetView guid="{CB724201-FBEC-4626-9DD9-AEC98BB80DB0}" fitToPage="1" showRuler="0" topLeftCell="A8">
      <selection activeCell="C34" sqref="C34"/>
      <pageMargins left="1.5" right="0.75" top="0.75" bottom="1" header="0.25" footer="0.5"/>
      <pageSetup orientation="portrait" r:id="rId1"/>
      <headerFooter alignWithMargins="0"/>
    </customSheetView>
    <customSheetView guid="{20CF2976-B2A7-4F04-88DC-0AB25CA8A6C6}" fitToPage="1" showRuler="0" topLeftCell="A8">
      <selection activeCell="C34" sqref="C34"/>
      <pageMargins left="1.5" right="0.75" top="0.75" bottom="1" header="0.25" footer="0.5"/>
      <pageSetup orientation="portrait" r:id="rId2"/>
      <headerFooter alignWithMargins="0"/>
    </customSheetView>
    <customSheetView guid="{497CB486-623F-41B0-B370-EF2A82E78B1D}" fitToPage="1" showRuler="0" topLeftCell="A8">
      <selection activeCell="C34" sqref="C34"/>
      <pageMargins left="1.5" right="0.75" top="0.75" bottom="1" header="0.25" footer="0.5"/>
      <pageSetup orientation="portrait" r:id="rId3"/>
      <headerFooter alignWithMargins="0"/>
    </customSheetView>
    <customSheetView guid="{ED9CD846-0F6B-4BF7-A940-412E425E8FCE}" fitToPage="1" showRuler="0" topLeftCell="A8">
      <selection activeCell="C34" sqref="C34"/>
      <pageMargins left="1.5" right="0.75" top="0.75" bottom="1" header="0.25" footer="0.5"/>
      <pageSetup orientation="portrait" r:id="rId4"/>
      <headerFooter alignWithMargins="0"/>
    </customSheetView>
    <customSheetView guid="{921A7AC6-7D1A-435F-A825-B8B8C1A90F20}" fitToPage="1" showRuler="0" topLeftCell="A8">
      <selection activeCell="C34" sqref="C34"/>
      <pageMargins left="1.5" right="0.75" top="0.75" bottom="1" header="0.25" footer="0.5"/>
      <pageSetup orientation="portrait" r:id="rId5"/>
      <headerFooter alignWithMargins="0"/>
    </customSheetView>
    <customSheetView guid="{1D9F4367-0C2F-46F1-9E55-939D20D76F5B}" fitToPage="1" showRuler="0" topLeftCell="A8">
      <selection activeCell="C34" sqref="C34"/>
      <pageMargins left="1.5" right="0.75" top="0.75" bottom="1" header="0.25" footer="0.5"/>
      <pageSetup orientation="portrait" r:id="rId6"/>
      <headerFooter alignWithMargins="0"/>
    </customSheetView>
    <customSheetView guid="{AADB8EA3-75F0-4468-B5D5-C7110D6EC38B}" fitToPage="1" showRuler="0" topLeftCell="A8">
      <selection activeCell="C34" sqref="C34"/>
      <pageMargins left="1.5" right="0.75" top="0.75" bottom="1" header="0.25" footer="0.5"/>
      <pageSetup orientation="portrait" r:id="rId7"/>
      <headerFooter alignWithMargins="0"/>
    </customSheetView>
    <customSheetView guid="{8970DFA1-A026-4639-BD60-39EC20285CCC}" showRuler="0" topLeftCell="A8">
      <selection activeCell="C34" sqref="C34"/>
    </customSheetView>
  </customSheetViews>
  <phoneticPr fontId="0" type="noConversion"/>
  <printOptions horizontalCentered="1" verticalCentered="1"/>
  <pageMargins left="0.25" right="0.25" top="0.25" bottom="0.5" header="0.5" footer="0.5"/>
  <pageSetup orientation="portrait" r:id="rId8"/>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39"/>
  <sheetViews>
    <sheetView topLeftCell="A10" zoomScaleNormal="100" zoomScaleSheetLayoutView="100" workbookViewId="0">
      <selection activeCell="G20" sqref="G20"/>
    </sheetView>
  </sheetViews>
  <sheetFormatPr defaultRowHeight="12.75" x14ac:dyDescent="0.2"/>
  <cols>
    <col min="1" max="1" width="4.140625" customWidth="1"/>
    <col min="2" max="2" width="7.85546875" customWidth="1"/>
    <col min="6" max="6" width="25.140625" customWidth="1"/>
    <col min="7" max="8" width="13.7109375" customWidth="1"/>
  </cols>
  <sheetData>
    <row r="2" spans="1:8" ht="15.75" x14ac:dyDescent="0.25">
      <c r="B2" s="42" t="s">
        <v>0</v>
      </c>
      <c r="C2" s="42"/>
      <c r="D2" s="42"/>
      <c r="E2" s="42"/>
      <c r="F2" s="42"/>
      <c r="G2" s="19"/>
      <c r="H2" s="14"/>
    </row>
    <row r="3" spans="1:8" ht="15.75" x14ac:dyDescent="0.25">
      <c r="B3" s="42" t="s">
        <v>84</v>
      </c>
      <c r="C3" s="42"/>
      <c r="D3" s="42"/>
      <c r="E3" s="42"/>
      <c r="F3" s="42"/>
      <c r="G3" s="19"/>
      <c r="H3" s="14"/>
    </row>
    <row r="4" spans="1:8" ht="15.75" x14ac:dyDescent="0.25">
      <c r="B4" s="42" t="s">
        <v>337</v>
      </c>
      <c r="C4" s="42"/>
      <c r="D4" s="42"/>
      <c r="E4" s="42"/>
      <c r="F4" s="42"/>
      <c r="G4" s="19"/>
      <c r="H4" s="14"/>
    </row>
    <row r="5" spans="1:8" ht="15" x14ac:dyDescent="0.2">
      <c r="B5" s="14"/>
      <c r="C5" s="14"/>
      <c r="D5" s="14"/>
      <c r="E5" s="14"/>
      <c r="F5" s="14"/>
      <c r="G5" s="19"/>
      <c r="H5" s="14"/>
    </row>
    <row r="6" spans="1:8" ht="15" x14ac:dyDescent="0.2">
      <c r="A6" s="7" t="s">
        <v>148</v>
      </c>
      <c r="B6" s="14"/>
      <c r="C6" s="14"/>
      <c r="D6" s="14"/>
      <c r="E6" s="14"/>
      <c r="F6" s="14"/>
      <c r="G6" s="62"/>
      <c r="H6" s="62">
        <v>2017</v>
      </c>
    </row>
    <row r="7" spans="1:8" ht="15.75" thickBot="1" x14ac:dyDescent="0.25">
      <c r="A7" s="45" t="s">
        <v>149</v>
      </c>
      <c r="B7" s="14"/>
      <c r="C7" s="15"/>
      <c r="D7" s="15"/>
      <c r="E7" s="14"/>
      <c r="F7" s="22"/>
      <c r="G7" s="16">
        <v>2018</v>
      </c>
      <c r="H7" s="16" t="s">
        <v>275</v>
      </c>
    </row>
    <row r="8" spans="1:8" ht="15.75" thickTop="1" x14ac:dyDescent="0.2">
      <c r="B8" s="14" t="s">
        <v>85</v>
      </c>
      <c r="C8" s="14"/>
      <c r="D8" s="14"/>
      <c r="E8" s="14"/>
      <c r="F8" s="14"/>
    </row>
    <row r="9" spans="1:8" ht="15" x14ac:dyDescent="0.2">
      <c r="A9" s="1">
        <v>1</v>
      </c>
      <c r="B9" s="14"/>
      <c r="C9" s="14" t="s">
        <v>86</v>
      </c>
      <c r="D9" s="14"/>
      <c r="E9" s="14"/>
      <c r="F9" s="14"/>
      <c r="G9" s="22">
        <v>934812</v>
      </c>
      <c r="H9" s="22">
        <v>872017</v>
      </c>
    </row>
    <row r="10" spans="1:8" ht="15" x14ac:dyDescent="0.2">
      <c r="A10" s="1">
        <f>+A9+1</f>
        <v>2</v>
      </c>
      <c r="B10" s="14"/>
      <c r="C10" s="14" t="s">
        <v>87</v>
      </c>
      <c r="D10" s="14"/>
      <c r="E10" s="14"/>
      <c r="F10" s="14"/>
      <c r="G10" s="22">
        <v>710457</v>
      </c>
      <c r="H10" s="22">
        <v>662733</v>
      </c>
    </row>
    <row r="11" spans="1:8" ht="15" x14ac:dyDescent="0.2">
      <c r="A11" s="1">
        <f t="shared" ref="A11:A38" si="0">+A10+1</f>
        <v>3</v>
      </c>
      <c r="B11" s="14"/>
      <c r="C11" s="14" t="s">
        <v>88</v>
      </c>
      <c r="D11" s="14"/>
      <c r="E11" s="14"/>
      <c r="F11" s="14"/>
      <c r="G11" s="22">
        <v>747849</v>
      </c>
      <c r="H11" s="22">
        <v>697613</v>
      </c>
    </row>
    <row r="12" spans="1:8" ht="15" x14ac:dyDescent="0.2">
      <c r="A12" s="1">
        <f t="shared" si="0"/>
        <v>4</v>
      </c>
      <c r="B12" s="14"/>
      <c r="C12" s="14" t="s">
        <v>237</v>
      </c>
      <c r="D12" s="14"/>
      <c r="E12" s="14"/>
      <c r="F12" s="22"/>
      <c r="G12" s="33">
        <v>56089</v>
      </c>
      <c r="H12" s="33">
        <v>52321</v>
      </c>
    </row>
    <row r="13" spans="1:8" ht="15" x14ac:dyDescent="0.2">
      <c r="A13" s="1">
        <f t="shared" si="0"/>
        <v>5</v>
      </c>
      <c r="B13" s="14"/>
      <c r="C13" s="14"/>
      <c r="D13" s="14"/>
      <c r="E13" s="14"/>
      <c r="F13" s="14"/>
      <c r="G13" s="22"/>
      <c r="H13" s="22"/>
    </row>
    <row r="14" spans="1:8" ht="15" x14ac:dyDescent="0.2">
      <c r="A14" s="1">
        <f t="shared" si="0"/>
        <v>6</v>
      </c>
      <c r="B14" s="14"/>
      <c r="C14" s="14"/>
      <c r="D14" s="14" t="s">
        <v>236</v>
      </c>
      <c r="E14" s="14"/>
      <c r="F14" s="14"/>
      <c r="G14" s="33">
        <f>SUM(G9:G13)</f>
        <v>2449207</v>
      </c>
      <c r="H14" s="33">
        <f>SUM(H9:H12)</f>
        <v>2284684</v>
      </c>
    </row>
    <row r="15" spans="1:8" ht="15" x14ac:dyDescent="0.2">
      <c r="A15" s="1">
        <f t="shared" si="0"/>
        <v>7</v>
      </c>
      <c r="B15" s="14"/>
      <c r="C15" s="14"/>
      <c r="D15" s="14" t="s">
        <v>89</v>
      </c>
      <c r="E15" s="14"/>
      <c r="F15" s="14"/>
      <c r="G15" s="40">
        <f>+G14/G36</f>
        <v>0.15074801997608669</v>
      </c>
      <c r="H15" s="40">
        <v>0.15</v>
      </c>
    </row>
    <row r="16" spans="1:8" ht="15" x14ac:dyDescent="0.2">
      <c r="A16" s="1">
        <f t="shared" si="0"/>
        <v>8</v>
      </c>
      <c r="B16" s="14"/>
      <c r="C16" s="14"/>
      <c r="D16" s="14"/>
      <c r="E16" s="14"/>
      <c r="F16" s="14"/>
      <c r="G16" s="22"/>
      <c r="H16" s="22"/>
    </row>
    <row r="17" spans="1:13" ht="15" x14ac:dyDescent="0.2">
      <c r="A17" s="1">
        <f t="shared" si="0"/>
        <v>9</v>
      </c>
      <c r="B17" s="14" t="s">
        <v>90</v>
      </c>
      <c r="C17" s="14"/>
      <c r="D17" s="14"/>
      <c r="E17" s="14"/>
      <c r="F17" s="14"/>
      <c r="G17" s="22"/>
      <c r="H17" s="22"/>
    </row>
    <row r="18" spans="1:13" ht="15" x14ac:dyDescent="0.2">
      <c r="A18" s="1">
        <f t="shared" si="0"/>
        <v>10</v>
      </c>
      <c r="B18" s="14"/>
      <c r="C18" s="14" t="s">
        <v>91</v>
      </c>
      <c r="D18" s="14"/>
      <c r="E18" s="14"/>
      <c r="F18" s="14"/>
      <c r="G18" s="22">
        <f>1403294+182614</f>
        <v>1585908</v>
      </c>
      <c r="H18" s="22">
        <v>1477913</v>
      </c>
    </row>
    <row r="19" spans="1:13" ht="15" x14ac:dyDescent="0.2">
      <c r="A19" s="1">
        <f t="shared" si="0"/>
        <v>11</v>
      </c>
      <c r="B19" s="14"/>
      <c r="C19" s="14" t="s">
        <v>92</v>
      </c>
      <c r="D19" s="14"/>
      <c r="E19" s="14"/>
      <c r="F19" s="14"/>
      <c r="G19" s="22">
        <v>2399833</v>
      </c>
      <c r="H19" s="22">
        <v>2177768</v>
      </c>
    </row>
    <row r="20" spans="1:13" ht="15" x14ac:dyDescent="0.2">
      <c r="A20" s="1">
        <f t="shared" si="0"/>
        <v>12</v>
      </c>
      <c r="B20" s="14"/>
      <c r="C20" s="14" t="s">
        <v>93</v>
      </c>
      <c r="D20" s="14"/>
      <c r="E20" s="14"/>
      <c r="F20" s="14"/>
      <c r="G20" s="22">
        <v>1307930</v>
      </c>
      <c r="H20" s="22">
        <v>1220823</v>
      </c>
    </row>
    <row r="21" spans="1:13" ht="15" x14ac:dyDescent="0.2">
      <c r="A21" s="1">
        <f t="shared" si="0"/>
        <v>13</v>
      </c>
      <c r="B21" s="14"/>
      <c r="C21" s="14" t="s">
        <v>94</v>
      </c>
      <c r="D21" s="14"/>
      <c r="E21" s="14"/>
      <c r="F21" s="14"/>
      <c r="G21" s="22">
        <f>18696+5875</f>
        <v>24571</v>
      </c>
      <c r="H21" s="22">
        <v>23190</v>
      </c>
    </row>
    <row r="22" spans="1:13" ht="15" x14ac:dyDescent="0.2">
      <c r="A22" s="1">
        <f t="shared" si="0"/>
        <v>14</v>
      </c>
      <c r="B22" s="14"/>
      <c r="C22" s="14" t="s">
        <v>95</v>
      </c>
      <c r="D22" s="14"/>
      <c r="E22" s="14"/>
      <c r="F22" s="14"/>
      <c r="G22" s="33">
        <v>46741</v>
      </c>
      <c r="H22" s="33">
        <v>43601</v>
      </c>
    </row>
    <row r="23" spans="1:13" ht="15" x14ac:dyDescent="0.2">
      <c r="A23" s="1">
        <f t="shared" si="0"/>
        <v>15</v>
      </c>
      <c r="B23" s="14"/>
      <c r="C23" s="14"/>
      <c r="D23" s="14"/>
      <c r="E23" s="14"/>
      <c r="F23" s="14"/>
      <c r="G23" s="22"/>
      <c r="H23" s="22"/>
    </row>
    <row r="24" spans="1:13" ht="15" x14ac:dyDescent="0.2">
      <c r="A24" s="1">
        <f t="shared" si="0"/>
        <v>16</v>
      </c>
      <c r="B24" s="14"/>
      <c r="C24" s="14"/>
      <c r="D24" s="14" t="s">
        <v>96</v>
      </c>
      <c r="E24" s="14"/>
      <c r="F24" s="14"/>
      <c r="G24" s="33">
        <f>SUM(G18:G23)</f>
        <v>5364983</v>
      </c>
      <c r="H24" s="33">
        <f>SUM(H18:H22)</f>
        <v>4943295</v>
      </c>
    </row>
    <row r="25" spans="1:13" ht="15" x14ac:dyDescent="0.2">
      <c r="A25" s="1">
        <f t="shared" si="0"/>
        <v>17</v>
      </c>
      <c r="B25" s="14"/>
      <c r="C25" s="14"/>
      <c r="D25" s="14" t="s">
        <v>97</v>
      </c>
      <c r="E25" s="14"/>
      <c r="F25" s="14"/>
      <c r="G25" s="40">
        <f>+G24/G36</f>
        <v>0.33021323410204428</v>
      </c>
      <c r="H25" s="40">
        <v>0.32</v>
      </c>
    </row>
    <row r="26" spans="1:13" ht="15" x14ac:dyDescent="0.2">
      <c r="A26" s="1">
        <f t="shared" si="0"/>
        <v>18</v>
      </c>
      <c r="B26" s="14"/>
      <c r="C26" s="14"/>
      <c r="D26" s="14"/>
      <c r="E26" s="14"/>
      <c r="F26" s="14"/>
      <c r="G26" s="40"/>
      <c r="H26" s="40"/>
    </row>
    <row r="27" spans="1:13" ht="15" x14ac:dyDescent="0.2">
      <c r="A27" s="46">
        <f t="shared" si="0"/>
        <v>19</v>
      </c>
      <c r="B27" s="18"/>
      <c r="C27" s="18" t="s">
        <v>221</v>
      </c>
      <c r="D27" s="18"/>
      <c r="E27" s="18"/>
      <c r="F27" s="18"/>
      <c r="G27" s="50">
        <v>25000</v>
      </c>
      <c r="H27" s="50">
        <v>25000</v>
      </c>
      <c r="I27" s="8"/>
      <c r="J27" s="8"/>
      <c r="K27" s="8"/>
      <c r="L27" s="8"/>
      <c r="M27" s="8"/>
    </row>
    <row r="28" spans="1:13" ht="15" x14ac:dyDescent="0.2">
      <c r="A28" s="1">
        <f t="shared" si="0"/>
        <v>20</v>
      </c>
      <c r="B28" s="14"/>
      <c r="C28" s="14"/>
      <c r="D28" s="14"/>
      <c r="E28" s="14"/>
      <c r="F28" s="14"/>
      <c r="G28" s="22"/>
      <c r="H28" s="22"/>
    </row>
    <row r="29" spans="1:13" ht="15.75" thickBot="1" x14ac:dyDescent="0.25">
      <c r="A29" s="1">
        <f t="shared" si="0"/>
        <v>21</v>
      </c>
      <c r="B29" s="14"/>
      <c r="C29" s="14"/>
      <c r="D29" s="14" t="s">
        <v>98</v>
      </c>
      <c r="E29" s="14"/>
      <c r="F29" s="14"/>
      <c r="G29" s="34">
        <f>+G27+G24+G14</f>
        <v>7839190</v>
      </c>
      <c r="H29" s="34">
        <f>+H27+H24+H14</f>
        <v>7252979</v>
      </c>
    </row>
    <row r="30" spans="1:13" ht="15.75" thickTop="1" x14ac:dyDescent="0.2">
      <c r="A30" s="1">
        <f t="shared" si="0"/>
        <v>22</v>
      </c>
      <c r="B30" s="14"/>
      <c r="C30" s="14"/>
      <c r="D30" s="14"/>
      <c r="E30" s="14"/>
      <c r="F30" s="14"/>
      <c r="G30" s="22"/>
      <c r="H30" s="22"/>
    </row>
    <row r="31" spans="1:13" ht="15" x14ac:dyDescent="0.2">
      <c r="A31" s="1">
        <f t="shared" si="0"/>
        <v>23</v>
      </c>
      <c r="B31" s="14"/>
      <c r="C31" s="14"/>
      <c r="D31" s="14"/>
      <c r="E31" s="14"/>
      <c r="F31" s="14"/>
      <c r="G31" s="22"/>
      <c r="H31" s="22"/>
    </row>
    <row r="32" spans="1:13" ht="15" x14ac:dyDescent="0.2">
      <c r="A32" s="1">
        <f t="shared" si="0"/>
        <v>24</v>
      </c>
      <c r="B32" s="14" t="s">
        <v>68</v>
      </c>
      <c r="C32" s="14"/>
      <c r="D32" s="14"/>
      <c r="E32" s="14"/>
      <c r="F32" s="14"/>
      <c r="G32" s="22"/>
      <c r="H32" s="22"/>
    </row>
    <row r="33" spans="1:8" ht="15" x14ac:dyDescent="0.2">
      <c r="A33" s="1">
        <f t="shared" si="0"/>
        <v>25</v>
      </c>
      <c r="B33" s="14"/>
      <c r="C33" s="14" t="s">
        <v>99</v>
      </c>
      <c r="D33" s="14"/>
      <c r="E33" s="14"/>
      <c r="F33" s="14"/>
      <c r="G33" s="22">
        <v>18696233</v>
      </c>
      <c r="H33" s="22">
        <v>17509240</v>
      </c>
    </row>
    <row r="34" spans="1:8" ht="15" x14ac:dyDescent="0.2">
      <c r="A34" s="1">
        <v>26</v>
      </c>
      <c r="B34" s="14"/>
      <c r="C34" s="14" t="s">
        <v>336</v>
      </c>
      <c r="D34" s="14"/>
      <c r="E34" s="14"/>
      <c r="F34" s="14"/>
      <c r="G34" s="22">
        <f>+G14</f>
        <v>2449207</v>
      </c>
      <c r="H34" s="22">
        <v>2284684</v>
      </c>
    </row>
    <row r="35" spans="1:8" ht="15" x14ac:dyDescent="0.2">
      <c r="A35" s="1">
        <f>+A34+1</f>
        <v>27</v>
      </c>
      <c r="B35" s="14"/>
      <c r="C35" s="14"/>
      <c r="D35" s="14"/>
      <c r="E35" s="14"/>
      <c r="F35" s="14"/>
      <c r="G35" s="22"/>
      <c r="H35" s="22"/>
    </row>
    <row r="36" spans="1:8" ht="15.75" thickBot="1" x14ac:dyDescent="0.25">
      <c r="A36" s="1">
        <f t="shared" si="0"/>
        <v>28</v>
      </c>
      <c r="B36" s="14"/>
      <c r="C36" s="14"/>
      <c r="D36" s="14" t="s">
        <v>100</v>
      </c>
      <c r="E36" s="14"/>
      <c r="F36" s="22"/>
      <c r="G36" s="34">
        <f>+G33-G34</f>
        <v>16247026</v>
      </c>
      <c r="H36" s="34">
        <f>+H33-H34</f>
        <v>15224556</v>
      </c>
    </row>
    <row r="37" spans="1:8" ht="15.75" thickTop="1" x14ac:dyDescent="0.2">
      <c r="A37" s="1">
        <f t="shared" si="0"/>
        <v>29</v>
      </c>
      <c r="B37" s="14"/>
      <c r="C37" s="14"/>
      <c r="D37" s="14"/>
      <c r="E37" s="14"/>
      <c r="F37" s="14"/>
    </row>
    <row r="38" spans="1:8" ht="15.75" thickBot="1" x14ac:dyDescent="0.25">
      <c r="A38" s="1">
        <f t="shared" si="0"/>
        <v>30</v>
      </c>
      <c r="B38" s="14"/>
      <c r="C38" s="14"/>
      <c r="D38" s="14" t="s">
        <v>101</v>
      </c>
      <c r="E38" s="14"/>
      <c r="F38" s="14"/>
      <c r="G38" s="88">
        <f>+G29/G36</f>
        <v>0.48249999723026232</v>
      </c>
      <c r="H38" s="88">
        <f>+H29/H36</f>
        <v>0.47640003426044081</v>
      </c>
    </row>
    <row r="39" spans="1:8" ht="13.5" thickTop="1" x14ac:dyDescent="0.2"/>
  </sheetData>
  <customSheetViews>
    <customSheetView guid="{CB724201-FBEC-4626-9DD9-AEC98BB80DB0}" showRuler="0" topLeftCell="A7">
      <selection activeCell="C34" sqref="C34"/>
      <pageMargins left="0.75" right="0.75" top="1" bottom="1" header="0.5" footer="0.5"/>
      <pageSetup orientation="portrait" r:id="rId1"/>
      <headerFooter alignWithMargins="0"/>
    </customSheetView>
    <customSheetView guid="{20CF2976-B2A7-4F04-88DC-0AB25CA8A6C6}" showRuler="0" topLeftCell="A7">
      <selection activeCell="C34" sqref="C34"/>
      <pageMargins left="0.75" right="0.75" top="1" bottom="1" header="0.5" footer="0.5"/>
      <pageSetup orientation="portrait" r:id="rId2"/>
      <headerFooter alignWithMargins="0"/>
    </customSheetView>
    <customSheetView guid="{497CB486-623F-41B0-B370-EF2A82E78B1D}" showRuler="0" topLeftCell="A7">
      <selection activeCell="C34" sqref="C34"/>
      <pageMargins left="0.75" right="0.75" top="1" bottom="1" header="0.5" footer="0.5"/>
      <pageSetup orientation="portrait" r:id="rId3"/>
      <headerFooter alignWithMargins="0"/>
    </customSheetView>
    <customSheetView guid="{ED9CD846-0F6B-4BF7-A940-412E425E8FCE}" showRuler="0" topLeftCell="A7">
      <selection activeCell="C34" sqref="C34"/>
      <pageMargins left="0.75" right="0.75" top="1" bottom="1" header="0.5" footer="0.5"/>
      <pageSetup orientation="portrait" r:id="rId4"/>
      <headerFooter alignWithMargins="0"/>
    </customSheetView>
    <customSheetView guid="{921A7AC6-7D1A-435F-A825-B8B8C1A90F20}" showRuler="0" topLeftCell="A7">
      <selection activeCell="C34" sqref="C34"/>
      <pageMargins left="0.75" right="0.75" top="1" bottom="1" header="0.5" footer="0.5"/>
      <pageSetup orientation="portrait" r:id="rId5"/>
      <headerFooter alignWithMargins="0"/>
    </customSheetView>
    <customSheetView guid="{1D9F4367-0C2F-46F1-9E55-939D20D76F5B}" showRuler="0" topLeftCell="A7">
      <selection activeCell="C34" sqref="C34"/>
      <pageMargins left="0.75" right="0.75" top="1" bottom="1" header="0.5" footer="0.5"/>
      <pageSetup orientation="portrait" r:id="rId6"/>
      <headerFooter alignWithMargins="0"/>
    </customSheetView>
    <customSheetView guid="{AADB8EA3-75F0-4468-B5D5-C7110D6EC38B}" showRuler="0" topLeftCell="A7">
      <selection activeCell="C34" sqref="C34"/>
      <pageMargins left="0.75" right="0.75" top="1" bottom="1" header="0.5" footer="0.5"/>
      <pageSetup orientation="portrait" r:id="rId7"/>
      <headerFooter alignWithMargins="0"/>
    </customSheetView>
    <customSheetView guid="{8970DFA1-A026-4639-BD60-39EC20285CCC}" showRuler="0" topLeftCell="A7">
      <selection activeCell="C34" sqref="C34"/>
    </customSheetView>
  </customSheetViews>
  <phoneticPr fontId="0" type="noConversion"/>
  <printOptions horizontalCentered="1" verticalCentered="1"/>
  <pageMargins left="0.25" right="0.25" top="0.25" bottom="0.5" header="0.5" footer="0.5"/>
  <pageSetup orientation="portrait" r:id="rId8"/>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9"/>
  <sheetViews>
    <sheetView zoomScaleNormal="100" zoomScaleSheetLayoutView="100" workbookViewId="0">
      <selection activeCell="D22" sqref="D22"/>
    </sheetView>
  </sheetViews>
  <sheetFormatPr defaultRowHeight="12.75" x14ac:dyDescent="0.2"/>
  <cols>
    <col min="1" max="1" width="4.28515625" customWidth="1"/>
    <col min="3" max="3" width="28.85546875" customWidth="1"/>
    <col min="4" max="5" width="12.140625" customWidth="1"/>
  </cols>
  <sheetData>
    <row r="1" spans="1:8" ht="72" customHeight="1" x14ac:dyDescent="0.2"/>
    <row r="2" spans="1:8" ht="15.75" x14ac:dyDescent="0.25">
      <c r="B2" s="42" t="s">
        <v>72</v>
      </c>
      <c r="C2" s="42"/>
      <c r="D2" s="42"/>
      <c r="E2" s="42"/>
    </row>
    <row r="3" spans="1:8" ht="15.75" x14ac:dyDescent="0.25">
      <c r="B3" s="42" t="s">
        <v>337</v>
      </c>
      <c r="C3" s="42"/>
      <c r="D3" s="42"/>
      <c r="E3" s="42"/>
    </row>
    <row r="4" spans="1:8" ht="15" x14ac:dyDescent="0.2">
      <c r="B4" s="14"/>
      <c r="C4" s="14"/>
      <c r="D4" s="14"/>
      <c r="E4" s="14"/>
    </row>
    <row r="5" spans="1:8" ht="15" x14ac:dyDescent="0.2">
      <c r="B5" s="14"/>
      <c r="C5" s="14"/>
      <c r="D5" s="14"/>
      <c r="E5" s="14"/>
    </row>
    <row r="6" spans="1:8" ht="15" x14ac:dyDescent="0.2">
      <c r="A6" s="7" t="s">
        <v>148</v>
      </c>
      <c r="B6" s="14"/>
      <c r="C6" s="14"/>
      <c r="D6" s="15"/>
      <c r="E6" s="15">
        <v>2017</v>
      </c>
    </row>
    <row r="7" spans="1:8" ht="15.75" thickBot="1" x14ac:dyDescent="0.25">
      <c r="A7" s="45" t="s">
        <v>149</v>
      </c>
      <c r="B7" s="14"/>
      <c r="C7" s="14"/>
      <c r="D7" s="16">
        <v>2018</v>
      </c>
      <c r="E7" s="16" t="s">
        <v>275</v>
      </c>
      <c r="F7" s="102"/>
    </row>
    <row r="8" spans="1:8" ht="13.5" thickTop="1" x14ac:dyDescent="0.2">
      <c r="A8" s="7"/>
    </row>
    <row r="9" spans="1:8" ht="15" x14ac:dyDescent="0.2">
      <c r="A9" s="7"/>
      <c r="B9" s="14"/>
      <c r="C9" s="14"/>
    </row>
    <row r="10" spans="1:8" ht="15" x14ac:dyDescent="0.2">
      <c r="A10" s="1">
        <v>1</v>
      </c>
      <c r="B10" s="14" t="s">
        <v>288</v>
      </c>
      <c r="C10" s="14"/>
      <c r="D10" s="22">
        <v>1000</v>
      </c>
      <c r="E10" s="22">
        <v>1000</v>
      </c>
      <c r="H10" s="20"/>
    </row>
    <row r="11" spans="1:8" ht="15" x14ac:dyDescent="0.2">
      <c r="A11" s="1">
        <v>2</v>
      </c>
      <c r="B11" s="14" t="s">
        <v>343</v>
      </c>
      <c r="C11" s="14"/>
      <c r="D11" s="22">
        <v>1500</v>
      </c>
      <c r="E11" s="22">
        <v>0</v>
      </c>
      <c r="H11" s="102"/>
    </row>
    <row r="12" spans="1:8" ht="15" x14ac:dyDescent="0.2">
      <c r="A12" s="1">
        <f>+A11+1</f>
        <v>3</v>
      </c>
      <c r="B12" s="14" t="s">
        <v>235</v>
      </c>
      <c r="C12" s="14"/>
      <c r="D12" s="56">
        <v>9000</v>
      </c>
      <c r="E12" s="56">
        <v>8000</v>
      </c>
    </row>
    <row r="13" spans="1:8" ht="15" x14ac:dyDescent="0.2">
      <c r="A13" s="1">
        <f t="shared" ref="A13:A22" si="0">+A12+1</f>
        <v>4</v>
      </c>
      <c r="B13" s="14" t="s">
        <v>57</v>
      </c>
      <c r="C13" s="14"/>
      <c r="D13" s="56">
        <v>150</v>
      </c>
      <c r="E13" s="56">
        <v>150</v>
      </c>
      <c r="F13" s="20"/>
    </row>
    <row r="14" spans="1:8" ht="15" x14ac:dyDescent="0.2">
      <c r="A14" s="1">
        <f t="shared" si="0"/>
        <v>5</v>
      </c>
      <c r="B14" s="14" t="s">
        <v>58</v>
      </c>
      <c r="C14" s="14"/>
      <c r="D14" s="56">
        <v>20000</v>
      </c>
      <c r="E14" s="56">
        <v>20000</v>
      </c>
    </row>
    <row r="15" spans="1:8" ht="15" hidden="1" x14ac:dyDescent="0.2">
      <c r="A15" s="1">
        <f t="shared" si="0"/>
        <v>6</v>
      </c>
      <c r="B15" s="14"/>
      <c r="C15" s="14"/>
      <c r="D15" s="56"/>
      <c r="E15" s="56"/>
      <c r="F15">
        <v>100000</v>
      </c>
    </row>
    <row r="16" spans="1:8" ht="15" x14ac:dyDescent="0.2">
      <c r="A16" s="1">
        <f t="shared" si="0"/>
        <v>7</v>
      </c>
      <c r="B16" s="14" t="s">
        <v>60</v>
      </c>
      <c r="C16" s="14"/>
      <c r="D16" s="56">
        <v>0</v>
      </c>
      <c r="E16" s="56">
        <v>0</v>
      </c>
    </row>
    <row r="17" spans="1:13" ht="15" x14ac:dyDescent="0.2">
      <c r="A17" s="1">
        <f t="shared" si="0"/>
        <v>8</v>
      </c>
      <c r="B17" s="14" t="s">
        <v>66</v>
      </c>
      <c r="C17" s="14"/>
      <c r="D17" s="22">
        <v>150</v>
      </c>
      <c r="E17" s="22">
        <v>150</v>
      </c>
    </row>
    <row r="18" spans="1:13" ht="15" x14ac:dyDescent="0.2">
      <c r="A18" s="1">
        <f t="shared" si="0"/>
        <v>9</v>
      </c>
      <c r="B18" s="14" t="s">
        <v>63</v>
      </c>
      <c r="C18" s="14"/>
      <c r="D18" s="22">
        <v>31000</v>
      </c>
      <c r="E18" s="22">
        <v>31000</v>
      </c>
    </row>
    <row r="19" spans="1:13" ht="15" x14ac:dyDescent="0.2">
      <c r="A19" s="1">
        <f t="shared" si="0"/>
        <v>10</v>
      </c>
      <c r="B19" s="14" t="s">
        <v>62</v>
      </c>
      <c r="C19" s="14"/>
      <c r="D19" s="22">
        <v>7000</v>
      </c>
      <c r="E19" s="22">
        <v>7000</v>
      </c>
    </row>
    <row r="20" spans="1:13" ht="15" x14ac:dyDescent="0.2">
      <c r="A20" s="1">
        <f t="shared" si="0"/>
        <v>11</v>
      </c>
      <c r="B20" s="14" t="s">
        <v>153</v>
      </c>
      <c r="C20" s="14"/>
      <c r="D20" s="33">
        <v>41000</v>
      </c>
      <c r="E20" s="33">
        <v>18000</v>
      </c>
    </row>
    <row r="21" spans="1:13" ht="15" x14ac:dyDescent="0.2">
      <c r="A21" s="1">
        <f t="shared" si="0"/>
        <v>12</v>
      </c>
      <c r="B21" s="18"/>
      <c r="C21" s="18"/>
      <c r="D21" s="50"/>
      <c r="E21" s="50"/>
      <c r="F21" s="8"/>
      <c r="G21" s="8"/>
      <c r="H21" s="8"/>
      <c r="I21" s="8"/>
      <c r="J21" s="8"/>
      <c r="K21" s="8"/>
      <c r="L21" s="8"/>
      <c r="M21" s="8"/>
    </row>
    <row r="22" spans="1:13" ht="15.75" thickBot="1" x14ac:dyDescent="0.25">
      <c r="A22" s="1">
        <f t="shared" si="0"/>
        <v>13</v>
      </c>
      <c r="B22" s="14" t="s">
        <v>73</v>
      </c>
      <c r="C22" s="14"/>
      <c r="D22" s="35">
        <f>SUM(D10:D20)</f>
        <v>110800</v>
      </c>
      <c r="E22" s="35">
        <f>SUM(E10:E20)</f>
        <v>85300</v>
      </c>
    </row>
    <row r="23" spans="1:13" ht="15.75" thickTop="1" x14ac:dyDescent="0.2">
      <c r="A23" s="5"/>
      <c r="D23" s="22"/>
      <c r="E23" s="22"/>
    </row>
    <row r="24" spans="1:13" ht="15" x14ac:dyDescent="0.2">
      <c r="A24" s="5"/>
      <c r="D24" s="22"/>
      <c r="E24" s="22"/>
    </row>
    <row r="25" spans="1:13" ht="15" x14ac:dyDescent="0.2">
      <c r="A25" s="5"/>
      <c r="E25" s="14"/>
    </row>
    <row r="26" spans="1:13" ht="15" x14ac:dyDescent="0.2">
      <c r="A26" s="5"/>
      <c r="E26" s="14"/>
    </row>
    <row r="27" spans="1:13" ht="15" x14ac:dyDescent="0.2">
      <c r="A27" s="5"/>
      <c r="E27" s="14"/>
    </row>
    <row r="28" spans="1:13" ht="15" x14ac:dyDescent="0.2">
      <c r="A28" s="5"/>
      <c r="E28" s="14"/>
    </row>
    <row r="29" spans="1:13" ht="15" x14ac:dyDescent="0.2">
      <c r="A29" s="5"/>
      <c r="E29" s="14"/>
    </row>
    <row r="30" spans="1:13" ht="15" x14ac:dyDescent="0.2">
      <c r="A30" s="5"/>
      <c r="E30" s="14"/>
    </row>
    <row r="31" spans="1:13" ht="15" x14ac:dyDescent="0.2">
      <c r="A31" s="5"/>
      <c r="E31" s="14"/>
    </row>
    <row r="32" spans="1:13" ht="15" x14ac:dyDescent="0.2">
      <c r="A32" s="5"/>
      <c r="E32" s="14"/>
    </row>
    <row r="33" spans="1:6" ht="15" x14ac:dyDescent="0.2">
      <c r="A33" s="5"/>
      <c r="E33" s="14"/>
    </row>
    <row r="34" spans="1:6" ht="15" x14ac:dyDescent="0.2">
      <c r="A34" s="5"/>
      <c r="E34" s="14"/>
    </row>
    <row r="35" spans="1:6" hidden="1" x14ac:dyDescent="0.2">
      <c r="A35" s="5"/>
    </row>
    <row r="36" spans="1:6" hidden="1" x14ac:dyDescent="0.2">
      <c r="A36" s="5"/>
      <c r="F36" s="102">
        <f>+F18-F32-'Unrestricted fund bal'!F33+F34</f>
        <v>-452957.90285938152</v>
      </c>
    </row>
    <row r="37" spans="1:6" hidden="1" x14ac:dyDescent="0.2">
      <c r="A37" s="5"/>
      <c r="F37">
        <f>+G37+F31</f>
        <v>0</v>
      </c>
    </row>
    <row r="38" spans="1:6" hidden="1" x14ac:dyDescent="0.2">
      <c r="A38" s="5"/>
    </row>
    <row r="39" spans="1:6" x14ac:dyDescent="0.2">
      <c r="A39" s="5"/>
    </row>
    <row r="40" spans="1:6" x14ac:dyDescent="0.2">
      <c r="A40" s="5"/>
    </row>
    <row r="41" spans="1:6" x14ac:dyDescent="0.2">
      <c r="A41" s="5"/>
    </row>
    <row r="42" spans="1:6" x14ac:dyDescent="0.2">
      <c r="A42" s="5"/>
    </row>
    <row r="43" spans="1:6" x14ac:dyDescent="0.2">
      <c r="A43" s="5"/>
    </row>
    <row r="44" spans="1:6" x14ac:dyDescent="0.2">
      <c r="A44" s="5"/>
    </row>
    <row r="45" spans="1:6" x14ac:dyDescent="0.2">
      <c r="A45" s="5"/>
    </row>
    <row r="46" spans="1:6" x14ac:dyDescent="0.2">
      <c r="A46" s="5"/>
    </row>
    <row r="47" spans="1:6" x14ac:dyDescent="0.2">
      <c r="A47" s="5"/>
    </row>
    <row r="48" spans="1:6"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row r="73" spans="1:1" x14ac:dyDescent="0.2">
      <c r="A73" s="5"/>
    </row>
    <row r="74" spans="1:1" x14ac:dyDescent="0.2">
      <c r="A74" s="5"/>
    </row>
    <row r="75" spans="1:1" x14ac:dyDescent="0.2">
      <c r="A75" s="5"/>
    </row>
    <row r="76" spans="1:1" x14ac:dyDescent="0.2">
      <c r="A76" s="5"/>
    </row>
    <row r="77" spans="1:1" x14ac:dyDescent="0.2">
      <c r="A77" s="5"/>
    </row>
    <row r="78" spans="1:1" x14ac:dyDescent="0.2">
      <c r="A78" s="5"/>
    </row>
    <row r="79" spans="1:1" x14ac:dyDescent="0.2">
      <c r="A79" s="5"/>
    </row>
    <row r="80" spans="1:1" x14ac:dyDescent="0.2">
      <c r="A80" s="5"/>
    </row>
    <row r="81" spans="1:1" x14ac:dyDescent="0.2">
      <c r="A81" s="5"/>
    </row>
    <row r="82" spans="1:1" x14ac:dyDescent="0.2">
      <c r="A82" s="5"/>
    </row>
    <row r="83" spans="1:1" x14ac:dyDescent="0.2">
      <c r="A83" s="5"/>
    </row>
    <row r="84" spans="1:1" x14ac:dyDescent="0.2">
      <c r="A84" s="5"/>
    </row>
    <row r="85" spans="1:1" x14ac:dyDescent="0.2">
      <c r="A85" s="5"/>
    </row>
    <row r="86" spans="1:1" x14ac:dyDescent="0.2">
      <c r="A86" s="5"/>
    </row>
    <row r="87" spans="1:1" x14ac:dyDescent="0.2">
      <c r="A87" s="5"/>
    </row>
    <row r="88" spans="1:1" x14ac:dyDescent="0.2">
      <c r="A88" s="5"/>
    </row>
    <row r="89" spans="1:1" x14ac:dyDescent="0.2">
      <c r="A89" s="5"/>
    </row>
  </sheetData>
  <customSheetViews>
    <customSheetView guid="{CB724201-FBEC-4626-9DD9-AEC98BB80DB0}" showRuler="0">
      <selection activeCell="C34" sqref="C34"/>
      <pageMargins left="1.75" right="0.75" top="1" bottom="1" header="0.5" footer="0.5"/>
      <pageSetup orientation="portrait" r:id="rId1"/>
      <headerFooter alignWithMargins="0"/>
    </customSheetView>
    <customSheetView guid="{20CF2976-B2A7-4F04-88DC-0AB25CA8A6C6}" showRuler="0">
      <selection activeCell="C34" sqref="C34"/>
      <pageMargins left="1.75" right="0.75" top="1" bottom="1" header="0.5" footer="0.5"/>
      <pageSetup orientation="portrait" r:id="rId2"/>
      <headerFooter alignWithMargins="0"/>
    </customSheetView>
    <customSheetView guid="{497CB486-623F-41B0-B370-EF2A82E78B1D}" showRuler="0">
      <selection activeCell="C34" sqref="C34"/>
      <pageMargins left="1.75" right="0.75" top="1" bottom="1" header="0.5" footer="0.5"/>
      <pageSetup orientation="portrait" r:id="rId3"/>
      <headerFooter alignWithMargins="0"/>
    </customSheetView>
    <customSheetView guid="{ED9CD846-0F6B-4BF7-A940-412E425E8FCE}" showRuler="0">
      <selection activeCell="C34" sqref="C34"/>
      <pageMargins left="1.75" right="0.75" top="1" bottom="1" header="0.5" footer="0.5"/>
      <pageSetup orientation="portrait" r:id="rId4"/>
      <headerFooter alignWithMargins="0"/>
    </customSheetView>
    <customSheetView guid="{921A7AC6-7D1A-435F-A825-B8B8C1A90F20}" showRuler="0">
      <selection activeCell="C34" sqref="C34"/>
      <pageMargins left="1.75" right="0.75" top="1" bottom="1" header="0.5" footer="0.5"/>
      <pageSetup orientation="portrait" r:id="rId5"/>
      <headerFooter alignWithMargins="0"/>
    </customSheetView>
    <customSheetView guid="{1D9F4367-0C2F-46F1-9E55-939D20D76F5B}" showRuler="0">
      <selection activeCell="C34" sqref="C34"/>
      <pageMargins left="1.75" right="0.75" top="1" bottom="1" header="0.5" footer="0.5"/>
      <pageSetup orientation="portrait" r:id="rId6"/>
      <headerFooter alignWithMargins="0"/>
    </customSheetView>
    <customSheetView guid="{AADB8EA3-75F0-4468-B5D5-C7110D6EC38B}" showRuler="0">
      <selection activeCell="C34" sqref="C34"/>
      <pageMargins left="1.75" right="0.75" top="1" bottom="1" header="0.5" footer="0.5"/>
      <pageSetup orientation="portrait" r:id="rId7"/>
      <headerFooter alignWithMargins="0"/>
    </customSheetView>
    <customSheetView guid="{8970DFA1-A026-4639-BD60-39EC20285CCC}" showRuler="0">
      <selection activeCell="C34" sqref="C34"/>
    </customSheetView>
  </customSheetViews>
  <phoneticPr fontId="0" type="noConversion"/>
  <printOptions horizontalCentered="1"/>
  <pageMargins left="0.25" right="0.25" top="0.25" bottom="0.5" header="0.5" footer="0.5"/>
  <pageSetup orientation="portrait" r:id="rId8"/>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2"/>
  <sheetViews>
    <sheetView zoomScaleNormal="100" zoomScaleSheetLayoutView="100" workbookViewId="0">
      <selection activeCell="G9" sqref="G9"/>
    </sheetView>
  </sheetViews>
  <sheetFormatPr defaultRowHeight="12.75" x14ac:dyDescent="0.2"/>
  <cols>
    <col min="1" max="1" width="4.28515625" style="7" customWidth="1"/>
    <col min="2" max="2" width="4.85546875" customWidth="1"/>
    <col min="5" max="5" width="28.140625" customWidth="1"/>
    <col min="6" max="7" width="14.7109375" customWidth="1"/>
  </cols>
  <sheetData>
    <row r="2" spans="1:8" ht="15.75" x14ac:dyDescent="0.25">
      <c r="B2" s="42" t="s">
        <v>0</v>
      </c>
      <c r="C2" s="5"/>
      <c r="D2" s="5"/>
      <c r="E2" s="5"/>
    </row>
    <row r="3" spans="1:8" ht="15.75" x14ac:dyDescent="0.25">
      <c r="B3" s="42" t="s">
        <v>340</v>
      </c>
      <c r="C3" s="42"/>
      <c r="D3" s="42"/>
      <c r="E3" s="42"/>
      <c r="F3" s="14"/>
      <c r="G3" s="14"/>
    </row>
    <row r="4" spans="1:8" ht="15" x14ac:dyDescent="0.2">
      <c r="B4" s="14"/>
      <c r="C4" s="14"/>
      <c r="D4" s="14"/>
      <c r="E4" s="14"/>
      <c r="F4" s="14"/>
      <c r="G4" s="14"/>
    </row>
    <row r="5" spans="1:8" ht="15" x14ac:dyDescent="0.2">
      <c r="B5" s="14"/>
      <c r="C5" s="14"/>
      <c r="D5" s="14"/>
      <c r="E5" s="14"/>
      <c r="F5" s="14"/>
      <c r="G5" s="14"/>
    </row>
    <row r="6" spans="1:8" ht="15" x14ac:dyDescent="0.2">
      <c r="A6" s="7" t="s">
        <v>148</v>
      </c>
      <c r="B6" s="14"/>
      <c r="C6" s="14"/>
      <c r="D6" s="14"/>
      <c r="E6" s="14"/>
      <c r="F6" s="15"/>
      <c r="G6" s="15">
        <v>2017</v>
      </c>
    </row>
    <row r="7" spans="1:8" ht="15.75" thickBot="1" x14ac:dyDescent="0.25">
      <c r="A7" s="45" t="s">
        <v>149</v>
      </c>
      <c r="B7" s="14"/>
      <c r="C7" s="14"/>
      <c r="D7" s="14"/>
      <c r="E7" s="14"/>
      <c r="F7" s="61">
        <v>2018</v>
      </c>
      <c r="G7" s="16" t="s">
        <v>275</v>
      </c>
    </row>
    <row r="8" spans="1:8" ht="15.75" thickTop="1" x14ac:dyDescent="0.2">
      <c r="B8" s="14" t="s">
        <v>83</v>
      </c>
      <c r="C8" s="14"/>
      <c r="D8" s="14"/>
      <c r="E8" s="14"/>
    </row>
    <row r="9" spans="1:8" ht="15" x14ac:dyDescent="0.2">
      <c r="A9" s="1">
        <v>1</v>
      </c>
      <c r="B9" s="14"/>
      <c r="C9" s="14" t="s">
        <v>146</v>
      </c>
      <c r="D9" s="14"/>
      <c r="E9" s="14"/>
      <c r="F9" s="22">
        <v>395538</v>
      </c>
      <c r="G9" s="22">
        <v>395538</v>
      </c>
    </row>
    <row r="10" spans="1:8" ht="15" x14ac:dyDescent="0.2">
      <c r="A10" s="1">
        <f>+A9+1</f>
        <v>2</v>
      </c>
      <c r="B10" s="14"/>
      <c r="C10" s="14" t="s">
        <v>74</v>
      </c>
      <c r="D10" s="14"/>
      <c r="E10" s="14"/>
      <c r="F10" s="22">
        <v>35000</v>
      </c>
      <c r="G10" s="22">
        <v>25000</v>
      </c>
    </row>
    <row r="11" spans="1:8" ht="15" x14ac:dyDescent="0.2">
      <c r="A11" s="1">
        <f t="shared" ref="A11:A13" si="0">+A10+1</f>
        <v>3</v>
      </c>
      <c r="B11" s="14"/>
      <c r="C11" s="14" t="s">
        <v>75</v>
      </c>
      <c r="D11" s="14"/>
      <c r="E11" s="14"/>
      <c r="F11" s="22">
        <f>+APLREV!D21+APLREV!D22</f>
        <v>393745.91497956216</v>
      </c>
      <c r="G11" s="22">
        <v>468113</v>
      </c>
    </row>
    <row r="12" spans="1:8" ht="15" x14ac:dyDescent="0.2">
      <c r="A12" s="1">
        <f t="shared" si="0"/>
        <v>4</v>
      </c>
      <c r="B12" s="14"/>
      <c r="C12" s="14" t="s">
        <v>169</v>
      </c>
      <c r="D12" s="14"/>
      <c r="E12" s="14"/>
      <c r="F12" s="22">
        <f>+APLREV!E21+APLREV!E22</f>
        <v>5479990.751926831</v>
      </c>
      <c r="G12" s="22">
        <v>3936657</v>
      </c>
    </row>
    <row r="13" spans="1:8" ht="15" x14ac:dyDescent="0.2">
      <c r="A13" s="1">
        <f t="shared" si="0"/>
        <v>5</v>
      </c>
      <c r="B13" s="14"/>
      <c r="C13" s="14" t="s">
        <v>42</v>
      </c>
      <c r="D13" s="14"/>
      <c r="E13" s="14"/>
      <c r="F13" s="22">
        <f>+APLREV!I21</f>
        <v>40900</v>
      </c>
      <c r="G13" s="22">
        <v>568955</v>
      </c>
      <c r="H13" s="20"/>
    </row>
    <row r="14" spans="1:8" ht="15" x14ac:dyDescent="0.2">
      <c r="A14" s="1">
        <f>+A13+1</f>
        <v>6</v>
      </c>
      <c r="B14" s="14"/>
      <c r="C14" s="14" t="s">
        <v>345</v>
      </c>
      <c r="D14" s="14"/>
      <c r="E14" s="14"/>
      <c r="F14" s="89">
        <f>+WORKSHOP!I30</f>
        <v>933444.30878530059</v>
      </c>
      <c r="G14" s="89">
        <v>100000</v>
      </c>
    </row>
    <row r="15" spans="1:8" ht="15" x14ac:dyDescent="0.2">
      <c r="A15" s="1">
        <f t="shared" ref="A15:A39" si="1">+A14+1</f>
        <v>7</v>
      </c>
      <c r="B15" s="14"/>
      <c r="C15" s="14" t="s">
        <v>335</v>
      </c>
      <c r="D15" s="14"/>
      <c r="E15" s="14"/>
      <c r="F15" s="63">
        <v>100000</v>
      </c>
      <c r="G15" s="63">
        <v>100000</v>
      </c>
    </row>
    <row r="16" spans="1:8" ht="15" x14ac:dyDescent="0.2">
      <c r="A16" s="1">
        <f t="shared" si="1"/>
        <v>8</v>
      </c>
      <c r="B16" s="14"/>
      <c r="C16" s="14"/>
      <c r="D16" s="14" t="s">
        <v>76</v>
      </c>
      <c r="E16" s="14"/>
      <c r="F16" s="22">
        <f>SUM(F9:F15)</f>
        <v>7378618.9756916938</v>
      </c>
      <c r="G16" s="22">
        <f>SUM(G9:G15)</f>
        <v>5594263</v>
      </c>
    </row>
    <row r="17" spans="1:7" ht="15" x14ac:dyDescent="0.2">
      <c r="A17" s="1">
        <f t="shared" si="1"/>
        <v>9</v>
      </c>
      <c r="B17" s="14"/>
      <c r="C17" s="14"/>
      <c r="D17" s="14"/>
      <c r="E17" s="14"/>
      <c r="F17" s="22"/>
      <c r="G17" s="22"/>
    </row>
    <row r="18" spans="1:7" ht="15" x14ac:dyDescent="0.2">
      <c r="A18" s="1">
        <f t="shared" si="1"/>
        <v>10</v>
      </c>
      <c r="B18" s="14"/>
      <c r="C18" s="14"/>
      <c r="D18" s="14"/>
      <c r="E18" s="14"/>
      <c r="F18" s="22"/>
      <c r="G18" s="22"/>
    </row>
    <row r="19" spans="1:7" ht="15" x14ac:dyDescent="0.2">
      <c r="A19" s="1">
        <f t="shared" si="1"/>
        <v>11</v>
      </c>
      <c r="B19" s="14" t="s">
        <v>82</v>
      </c>
      <c r="C19" s="14"/>
      <c r="D19" s="14"/>
      <c r="E19" s="14"/>
      <c r="F19" s="22"/>
      <c r="G19" s="22"/>
    </row>
    <row r="20" spans="1:7" ht="15" x14ac:dyDescent="0.2">
      <c r="A20" s="1">
        <f t="shared" si="1"/>
        <v>12</v>
      </c>
      <c r="B20" s="14"/>
      <c r="C20" s="14" t="s">
        <v>6</v>
      </c>
      <c r="D20" s="14"/>
      <c r="E20" s="14"/>
      <c r="F20" s="22">
        <f>+APLREV!C23</f>
        <v>201351</v>
      </c>
      <c r="G20" s="22">
        <v>220576</v>
      </c>
    </row>
    <row r="21" spans="1:7" ht="15" x14ac:dyDescent="0.2">
      <c r="A21" s="1">
        <f t="shared" si="1"/>
        <v>13</v>
      </c>
      <c r="B21" s="14"/>
      <c r="C21" s="14" t="s">
        <v>38</v>
      </c>
      <c r="D21" s="17"/>
      <c r="E21" s="17"/>
      <c r="F21" s="22">
        <f>+APLREV!D21+APLREV!D22+APLREV!D23</f>
        <v>540072.39249971462</v>
      </c>
      <c r="G21" s="22">
        <v>590791</v>
      </c>
    </row>
    <row r="22" spans="1:7" ht="15" x14ac:dyDescent="0.2">
      <c r="A22" s="1">
        <f t="shared" si="1"/>
        <v>14</v>
      </c>
      <c r="B22" s="14"/>
      <c r="C22" s="14" t="s">
        <v>39</v>
      </c>
      <c r="D22" s="14"/>
      <c r="E22" s="14"/>
      <c r="F22" s="22">
        <f>+APLREV!E21+APLREV!E22+APLREV!E23</f>
        <v>5481617.6343970746</v>
      </c>
      <c r="G22" s="22">
        <v>3907305</v>
      </c>
    </row>
    <row r="23" spans="1:7" ht="15" x14ac:dyDescent="0.2">
      <c r="A23" s="1">
        <f t="shared" si="1"/>
        <v>15</v>
      </c>
      <c r="B23" s="14"/>
      <c r="C23" s="14" t="s">
        <v>42</v>
      </c>
      <c r="D23" s="14"/>
      <c r="E23" s="14"/>
      <c r="F23" s="22">
        <f>+WORKSHOP!B30-WORKSHOP!H30-F24</f>
        <v>60049.999999999884</v>
      </c>
      <c r="G23" s="22">
        <v>710572</v>
      </c>
    </row>
    <row r="24" spans="1:7" ht="15" x14ac:dyDescent="0.2">
      <c r="A24" s="1">
        <f t="shared" si="1"/>
        <v>16</v>
      </c>
      <c r="B24" s="14"/>
      <c r="C24" s="14" t="s">
        <v>345</v>
      </c>
      <c r="D24" s="14"/>
      <c r="E24" s="14"/>
      <c r="F24" s="22">
        <f>+F14</f>
        <v>933444.30878530059</v>
      </c>
      <c r="G24" s="22"/>
    </row>
    <row r="25" spans="1:7" ht="15" x14ac:dyDescent="0.2">
      <c r="A25" s="1">
        <f t="shared" si="1"/>
        <v>17</v>
      </c>
      <c r="B25" s="14"/>
      <c r="C25" s="14" t="s">
        <v>77</v>
      </c>
      <c r="D25" s="14"/>
      <c r="E25" s="14"/>
      <c r="F25" s="22">
        <f>+WORKSHOP!H30-F26</f>
        <v>69800</v>
      </c>
      <c r="G25" s="22">
        <v>67300</v>
      </c>
    </row>
    <row r="26" spans="1:7" ht="15.75" thickBot="1" x14ac:dyDescent="0.25">
      <c r="A26" s="1">
        <f t="shared" si="1"/>
        <v>18</v>
      </c>
      <c r="B26" s="14"/>
      <c r="C26" s="14" t="s">
        <v>26</v>
      </c>
      <c r="D26" s="14"/>
      <c r="E26" s="14"/>
      <c r="F26" s="37">
        <f>+WORKSHOP!B19</f>
        <v>41000</v>
      </c>
      <c r="G26" s="37">
        <v>18000</v>
      </c>
    </row>
    <row r="27" spans="1:7" ht="15" x14ac:dyDescent="0.2">
      <c r="A27" s="1">
        <f t="shared" si="1"/>
        <v>19</v>
      </c>
      <c r="B27" s="14"/>
      <c r="C27" s="14"/>
      <c r="D27" s="14"/>
      <c r="E27" s="14"/>
      <c r="F27" s="22"/>
      <c r="G27" s="22"/>
    </row>
    <row r="28" spans="1:7" ht="15" x14ac:dyDescent="0.2">
      <c r="A28" s="1">
        <f t="shared" si="1"/>
        <v>20</v>
      </c>
      <c r="B28" s="14"/>
      <c r="C28" s="14"/>
      <c r="D28" s="14" t="s">
        <v>78</v>
      </c>
      <c r="E28" s="14"/>
      <c r="F28" s="22">
        <f>SUM(F20:F27)</f>
        <v>7327335.3356820904</v>
      </c>
      <c r="G28" s="22">
        <f>SUM(G20:G27)-1</f>
        <v>5514543</v>
      </c>
    </row>
    <row r="29" spans="1:7" ht="15" x14ac:dyDescent="0.2">
      <c r="A29" s="1">
        <f t="shared" si="1"/>
        <v>21</v>
      </c>
      <c r="B29" s="14"/>
      <c r="C29" s="14"/>
      <c r="D29" s="14"/>
      <c r="E29" s="14"/>
      <c r="F29" s="22"/>
      <c r="G29" s="22"/>
    </row>
    <row r="30" spans="1:7" ht="15.75" thickBot="1" x14ac:dyDescent="0.25">
      <c r="A30" s="1">
        <f t="shared" si="1"/>
        <v>22</v>
      </c>
      <c r="B30" s="14" t="s">
        <v>79</v>
      </c>
      <c r="C30" s="14"/>
      <c r="D30" s="14"/>
      <c r="E30" s="14"/>
      <c r="F30" s="37"/>
      <c r="G30" s="22"/>
    </row>
    <row r="31" spans="1:7" ht="15.75" thickBot="1" x14ac:dyDescent="0.25">
      <c r="A31" s="1">
        <f t="shared" si="1"/>
        <v>23</v>
      </c>
      <c r="B31" s="14" t="s">
        <v>80</v>
      </c>
      <c r="F31" s="38">
        <f>+F16-F28</f>
        <v>51283.640009603463</v>
      </c>
      <c r="G31" s="38">
        <f>+G16-G28</f>
        <v>79720</v>
      </c>
    </row>
    <row r="32" spans="1:7" ht="15" x14ac:dyDescent="0.2">
      <c r="A32" s="1">
        <f t="shared" si="1"/>
        <v>24</v>
      </c>
      <c r="F32" s="22"/>
      <c r="G32" s="22"/>
    </row>
    <row r="33" spans="1:7" ht="15" x14ac:dyDescent="0.2">
      <c r="A33" s="1">
        <f t="shared" si="1"/>
        <v>25</v>
      </c>
      <c r="B33" s="14" t="s">
        <v>224</v>
      </c>
      <c r="C33" s="14"/>
      <c r="D33" s="14"/>
      <c r="E33" s="14"/>
      <c r="F33" s="50">
        <f>-APLREV!G23</f>
        <v>452957.90285938152</v>
      </c>
      <c r="G33" s="50">
        <v>681708</v>
      </c>
    </row>
    <row r="34" spans="1:7" ht="15" x14ac:dyDescent="0.2">
      <c r="A34" s="1">
        <f t="shared" si="1"/>
        <v>26</v>
      </c>
      <c r="B34" s="14" t="s">
        <v>269</v>
      </c>
      <c r="C34" s="14"/>
      <c r="D34" s="14"/>
      <c r="E34" s="14"/>
      <c r="F34" s="50">
        <v>-100000</v>
      </c>
      <c r="G34" s="50">
        <v>-100000</v>
      </c>
    </row>
    <row r="35" spans="1:7" ht="15" x14ac:dyDescent="0.2">
      <c r="A35" s="1">
        <f t="shared" si="1"/>
        <v>27</v>
      </c>
      <c r="B35" s="14"/>
      <c r="C35" s="14"/>
      <c r="D35" s="14"/>
      <c r="E35" s="14"/>
      <c r="F35" s="50"/>
      <c r="G35" s="22"/>
    </row>
    <row r="36" spans="1:7" ht="15" x14ac:dyDescent="0.2">
      <c r="A36" s="1">
        <f t="shared" si="1"/>
        <v>28</v>
      </c>
      <c r="B36" s="14" t="s">
        <v>167</v>
      </c>
      <c r="C36" s="14"/>
      <c r="D36" s="14"/>
      <c r="E36" s="14"/>
      <c r="F36" s="33">
        <f>+F33+F34</f>
        <v>352957.90285938152</v>
      </c>
      <c r="G36" s="33">
        <f>+G33+G34</f>
        <v>581708</v>
      </c>
    </row>
    <row r="37" spans="1:7" ht="15" x14ac:dyDescent="0.2">
      <c r="A37" s="1">
        <f t="shared" si="1"/>
        <v>29</v>
      </c>
      <c r="F37" s="22"/>
      <c r="G37" s="22"/>
    </row>
    <row r="38" spans="1:7" ht="15.75" thickBot="1" x14ac:dyDescent="0.25">
      <c r="A38" s="1">
        <f t="shared" si="1"/>
        <v>30</v>
      </c>
      <c r="F38" s="22"/>
      <c r="G38" s="22"/>
    </row>
    <row r="39" spans="1:7" ht="15.75" thickBot="1" x14ac:dyDescent="0.25">
      <c r="A39" s="1">
        <f t="shared" si="1"/>
        <v>31</v>
      </c>
      <c r="B39" s="14" t="s">
        <v>81</v>
      </c>
      <c r="C39" s="14"/>
      <c r="D39" s="14"/>
      <c r="E39" s="14"/>
      <c r="F39" s="39">
        <f>+F36+F31</f>
        <v>404241.54286898498</v>
      </c>
      <c r="G39" s="39">
        <f>+G36+G31</f>
        <v>661428</v>
      </c>
    </row>
    <row r="40" spans="1:7" ht="13.5" thickTop="1" x14ac:dyDescent="0.2"/>
    <row r="41" spans="1:7" x14ac:dyDescent="0.2">
      <c r="F41" s="20"/>
    </row>
    <row r="42" spans="1:7" x14ac:dyDescent="0.2">
      <c r="F42" s="20"/>
    </row>
  </sheetData>
  <customSheetViews>
    <customSheetView guid="{CB724201-FBEC-4626-9DD9-AEC98BB80DB0}" showRuler="0" topLeftCell="A4">
      <selection activeCell="F22" sqref="F22"/>
      <pageMargins left="1.25" right="0.75" top="1" bottom="1" header="0.5" footer="0.5"/>
      <pageSetup orientation="portrait" r:id="rId1"/>
      <headerFooter alignWithMargins="0"/>
    </customSheetView>
    <customSheetView guid="{20CF2976-B2A7-4F04-88DC-0AB25CA8A6C6}" showRuler="0" topLeftCell="A4">
      <selection activeCell="F22" sqref="F22"/>
      <pageMargins left="1.25" right="0.75" top="1" bottom="1" header="0.5" footer="0.5"/>
      <pageSetup orientation="portrait" r:id="rId2"/>
      <headerFooter alignWithMargins="0"/>
    </customSheetView>
    <customSheetView guid="{497CB486-623F-41B0-B370-EF2A82E78B1D}" showRuler="0" topLeftCell="A4">
      <selection activeCell="F22" sqref="F22"/>
      <pageMargins left="1.25" right="0.75" top="1" bottom="1" header="0.5" footer="0.5"/>
      <pageSetup orientation="portrait" r:id="rId3"/>
      <headerFooter alignWithMargins="0"/>
    </customSheetView>
    <customSheetView guid="{ED9CD846-0F6B-4BF7-A940-412E425E8FCE}" showRuler="0" topLeftCell="A4">
      <selection activeCell="F22" sqref="F22"/>
      <pageMargins left="1.25" right="0.75" top="1" bottom="1" header="0.5" footer="0.5"/>
      <pageSetup orientation="portrait" r:id="rId4"/>
      <headerFooter alignWithMargins="0"/>
    </customSheetView>
    <customSheetView guid="{921A7AC6-7D1A-435F-A825-B8B8C1A90F20}" showRuler="0" topLeftCell="A4">
      <selection activeCell="F22" sqref="F22"/>
      <pageMargins left="1.25" right="0.75" top="1" bottom="1" header="0.5" footer="0.5"/>
      <pageSetup orientation="portrait" r:id="rId5"/>
      <headerFooter alignWithMargins="0"/>
    </customSheetView>
    <customSheetView guid="{1D9F4367-0C2F-46F1-9E55-939D20D76F5B}" showRuler="0" topLeftCell="A4">
      <selection activeCell="F22" sqref="F22"/>
      <pageMargins left="1.25" right="0.75" top="1" bottom="1" header="0.5" footer="0.5"/>
      <pageSetup orientation="portrait" r:id="rId6"/>
      <headerFooter alignWithMargins="0"/>
    </customSheetView>
    <customSheetView guid="{AADB8EA3-75F0-4468-B5D5-C7110D6EC38B}" showRuler="0" topLeftCell="A4">
      <selection activeCell="F22" sqref="F22"/>
      <pageMargins left="1.25" right="0.75" top="1" bottom="1" header="0.5" footer="0.5"/>
      <pageSetup orientation="portrait" r:id="rId7"/>
      <headerFooter alignWithMargins="0"/>
    </customSheetView>
    <customSheetView guid="{8970DFA1-A026-4639-BD60-39EC20285CCC}" showRuler="0" topLeftCell="A4">
      <selection activeCell="F22" sqref="F22"/>
    </customSheetView>
  </customSheetViews>
  <phoneticPr fontId="0" type="noConversion"/>
  <printOptions horizontalCentered="1" verticalCentered="1"/>
  <pageMargins left="0.25" right="0.25" top="0.25" bottom="0.5" header="0.5" footer="0.5"/>
  <pageSetup orientation="portrait" r:id="rId8"/>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topLeftCell="A7" zoomScaleNormal="100" zoomScaleSheetLayoutView="100" workbookViewId="0">
      <selection activeCell="F34" sqref="F34"/>
    </sheetView>
  </sheetViews>
  <sheetFormatPr defaultRowHeight="12.75" x14ac:dyDescent="0.2"/>
  <cols>
    <col min="1" max="1" width="3.5703125" style="7" customWidth="1"/>
    <col min="2" max="2" width="6.5703125" customWidth="1"/>
    <col min="3" max="3" width="10.5703125" customWidth="1"/>
    <col min="5" max="5" width="27.85546875" customWidth="1"/>
    <col min="6" max="7" width="15.5703125" customWidth="1"/>
  </cols>
  <sheetData>
    <row r="1" spans="1:9" ht="15.75" x14ac:dyDescent="0.25">
      <c r="B1" s="42" t="s">
        <v>0</v>
      </c>
      <c r="C1" s="5"/>
      <c r="D1" s="5"/>
      <c r="E1" s="5"/>
    </row>
    <row r="2" spans="1:9" ht="15.75" x14ac:dyDescent="0.25">
      <c r="B2" s="42" t="s">
        <v>341</v>
      </c>
      <c r="C2" s="42"/>
      <c r="D2" s="42"/>
      <c r="E2" s="42"/>
      <c r="F2" s="14"/>
      <c r="G2" s="14"/>
    </row>
    <row r="3" spans="1:9" ht="15" x14ac:dyDescent="0.2">
      <c r="B3" s="14"/>
      <c r="C3" s="14"/>
      <c r="D3" s="14"/>
      <c r="E3" s="14"/>
      <c r="F3" s="14"/>
      <c r="G3" s="14"/>
    </row>
    <row r="4" spans="1:9" ht="15" x14ac:dyDescent="0.2">
      <c r="A4" s="7" t="s">
        <v>148</v>
      </c>
      <c r="B4" s="14"/>
      <c r="C4" s="14"/>
      <c r="D4" s="14"/>
      <c r="E4" s="14"/>
      <c r="F4" s="15"/>
      <c r="G4" s="15">
        <v>2017</v>
      </c>
    </row>
    <row r="5" spans="1:9" ht="15.75" thickBot="1" x14ac:dyDescent="0.25">
      <c r="A5" s="45" t="s">
        <v>149</v>
      </c>
      <c r="B5" s="14"/>
      <c r="C5" s="14"/>
      <c r="D5" s="14"/>
      <c r="E5" s="14"/>
      <c r="F5" s="16">
        <v>2018</v>
      </c>
      <c r="G5" s="16" t="s">
        <v>275</v>
      </c>
    </row>
    <row r="6" spans="1:9" ht="15.75" thickTop="1" x14ac:dyDescent="0.2">
      <c r="B6" s="14" t="s">
        <v>83</v>
      </c>
      <c r="C6" s="14"/>
      <c r="D6" s="14"/>
      <c r="E6" s="14"/>
    </row>
    <row r="7" spans="1:9" ht="15" x14ac:dyDescent="0.2">
      <c r="A7" s="1">
        <v>1</v>
      </c>
      <c r="B7" s="14"/>
      <c r="C7" s="14" t="s">
        <v>13</v>
      </c>
      <c r="D7" s="14"/>
      <c r="E7" s="14"/>
      <c r="F7" s="22">
        <f>+'Unrestricted fund bal'!F9+'Unrestricted fund bal'!F10+'Unrestricted fund bal'!F13+'Unrestricted fund bal'!F14</f>
        <v>1404882.3087853007</v>
      </c>
      <c r="G7" s="22">
        <v>1089493</v>
      </c>
      <c r="I7" s="20"/>
    </row>
    <row r="8" spans="1:9" ht="15" x14ac:dyDescent="0.2">
      <c r="A8" s="1">
        <f>+A7+1</f>
        <v>2</v>
      </c>
      <c r="B8" s="14"/>
      <c r="C8" s="14" t="s">
        <v>6</v>
      </c>
      <c r="D8" s="14"/>
      <c r="E8" s="14"/>
      <c r="F8" s="22">
        <f>+APLREV!C20+APLREV!C21</f>
        <v>7970603.328862288</v>
      </c>
      <c r="G8" s="22">
        <v>9551332</v>
      </c>
      <c r="I8" s="20"/>
    </row>
    <row r="9" spans="1:9" ht="15" x14ac:dyDescent="0.2">
      <c r="A9" s="1">
        <f t="shared" ref="A9:A44" si="0">+A8+1</f>
        <v>3</v>
      </c>
      <c r="B9" s="14"/>
      <c r="C9" s="14" t="s">
        <v>9</v>
      </c>
      <c r="D9" s="14"/>
      <c r="E9" s="14"/>
      <c r="F9" s="22">
        <f>+APLREV!F18+APLREV!F19</f>
        <v>239121916.43891221</v>
      </c>
      <c r="G9" s="22">
        <v>228105519</v>
      </c>
      <c r="I9" s="20"/>
    </row>
    <row r="10" spans="1:9" ht="15" x14ac:dyDescent="0.2">
      <c r="A10" s="1">
        <f t="shared" si="0"/>
        <v>4</v>
      </c>
      <c r="B10" s="14"/>
      <c r="C10" s="14" t="s">
        <v>38</v>
      </c>
      <c r="D10" s="14"/>
      <c r="E10" s="14"/>
      <c r="F10" s="22">
        <f>+APLREV!D25-APLREV!D23</f>
        <v>70893550.625320464</v>
      </c>
      <c r="G10" s="22">
        <v>17748867</v>
      </c>
      <c r="H10" s="20"/>
      <c r="I10" s="20"/>
    </row>
    <row r="11" spans="1:9" ht="15" x14ac:dyDescent="0.2">
      <c r="A11" s="1">
        <f t="shared" si="0"/>
        <v>5</v>
      </c>
      <c r="B11" s="14"/>
      <c r="C11" s="14" t="s">
        <v>41</v>
      </c>
      <c r="D11" s="14"/>
      <c r="E11" s="14"/>
      <c r="F11" s="22">
        <f>+APLREV!H25-APLREV!H23</f>
        <v>24450615.05999418</v>
      </c>
      <c r="G11" s="22">
        <v>22906426</v>
      </c>
      <c r="H11" s="20"/>
      <c r="I11" s="20"/>
    </row>
    <row r="12" spans="1:9" ht="15" x14ac:dyDescent="0.2">
      <c r="A12" s="1">
        <f t="shared" si="0"/>
        <v>6</v>
      </c>
      <c r="B12" s="14"/>
      <c r="C12" s="14" t="s">
        <v>163</v>
      </c>
      <c r="D12" s="14"/>
      <c r="E12" s="14"/>
      <c r="F12" s="22">
        <f>+APLREV!G17+APLREV!G14</f>
        <v>1175029.0815266874</v>
      </c>
      <c r="G12" s="22">
        <v>1186773</v>
      </c>
      <c r="H12" s="20"/>
      <c r="I12" s="20"/>
    </row>
    <row r="13" spans="1:9" ht="15" x14ac:dyDescent="0.2">
      <c r="A13" s="1">
        <f t="shared" si="0"/>
        <v>7</v>
      </c>
      <c r="B13" s="14"/>
      <c r="C13" s="14" t="s">
        <v>155</v>
      </c>
      <c r="D13" s="14"/>
      <c r="E13" s="14"/>
      <c r="F13" s="22">
        <f>+APLREV!E22</f>
        <v>3711216.751926831</v>
      </c>
      <c r="G13" s="22">
        <v>3429947</v>
      </c>
      <c r="H13" s="20"/>
      <c r="I13" s="20"/>
    </row>
    <row r="14" spans="1:9" ht="15" x14ac:dyDescent="0.2">
      <c r="A14" s="1">
        <f t="shared" si="0"/>
        <v>8</v>
      </c>
      <c r="B14" s="14"/>
      <c r="C14" s="14" t="s">
        <v>156</v>
      </c>
      <c r="D14" s="14"/>
      <c r="E14" s="14"/>
      <c r="F14" s="22">
        <f>+APLREV!G21</f>
        <v>4632000</v>
      </c>
      <c r="G14" s="22">
        <v>4640000</v>
      </c>
      <c r="I14" s="20"/>
    </row>
    <row r="15" spans="1:9" ht="15.75" thickBot="1" x14ac:dyDescent="0.25">
      <c r="A15" s="1">
        <f t="shared" si="0"/>
        <v>9</v>
      </c>
      <c r="B15" s="14"/>
      <c r="C15" s="14" t="s">
        <v>39</v>
      </c>
      <c r="D15" s="22"/>
      <c r="E15" s="14"/>
      <c r="F15" s="37">
        <f>+APLREV!E25-APLREV!E23-F13</f>
        <v>2299187.5756699545</v>
      </c>
      <c r="G15" s="37">
        <v>923701</v>
      </c>
      <c r="I15" s="20"/>
    </row>
    <row r="16" spans="1:9" ht="15" x14ac:dyDescent="0.2">
      <c r="A16" s="1">
        <f t="shared" si="0"/>
        <v>10</v>
      </c>
      <c r="B16" s="14"/>
      <c r="C16" s="14"/>
      <c r="D16" s="14"/>
      <c r="E16" s="14"/>
      <c r="F16" s="22"/>
      <c r="G16" s="22"/>
      <c r="I16" s="20"/>
    </row>
    <row r="17" spans="1:13" ht="15" x14ac:dyDescent="0.2">
      <c r="A17" s="1">
        <f t="shared" si="0"/>
        <v>11</v>
      </c>
      <c r="B17" s="14"/>
      <c r="C17" s="14"/>
      <c r="D17" s="14" t="s">
        <v>76</v>
      </c>
      <c r="E17" s="14"/>
      <c r="F17" s="22">
        <f>SUM(F7:F16)</f>
        <v>355659001.17099792</v>
      </c>
      <c r="G17" s="22">
        <f>SUM(G7:G16)</f>
        <v>289582058</v>
      </c>
    </row>
    <row r="18" spans="1:13" ht="15" x14ac:dyDescent="0.2">
      <c r="A18" s="1">
        <f t="shared" si="0"/>
        <v>12</v>
      </c>
      <c r="B18" s="14"/>
      <c r="C18" s="14"/>
      <c r="D18" s="14"/>
      <c r="E18" s="14"/>
      <c r="F18" s="22"/>
      <c r="G18" s="111" t="s">
        <v>334</v>
      </c>
    </row>
    <row r="19" spans="1:13" ht="15" x14ac:dyDescent="0.2">
      <c r="A19" s="1">
        <f t="shared" si="0"/>
        <v>13</v>
      </c>
      <c r="B19" s="14"/>
      <c r="C19" s="14"/>
      <c r="D19" s="14"/>
      <c r="E19" s="14"/>
      <c r="F19" s="22"/>
      <c r="G19" s="22"/>
    </row>
    <row r="20" spans="1:13" ht="15" x14ac:dyDescent="0.2">
      <c r="A20" s="1">
        <f t="shared" si="0"/>
        <v>14</v>
      </c>
      <c r="B20" s="14" t="s">
        <v>82</v>
      </c>
      <c r="C20" s="14"/>
      <c r="D20" s="14"/>
      <c r="E20" s="14"/>
      <c r="F20" s="22"/>
      <c r="G20" s="22"/>
    </row>
    <row r="21" spans="1:13" ht="15" x14ac:dyDescent="0.2">
      <c r="A21" s="1">
        <f t="shared" si="0"/>
        <v>15</v>
      </c>
      <c r="B21" s="14"/>
      <c r="C21" s="14" t="s">
        <v>13</v>
      </c>
      <c r="D21" s="14"/>
      <c r="E21" s="14"/>
      <c r="F21" s="22">
        <f>+WORKSHOP!B30</f>
        <v>1104294.3087853005</v>
      </c>
      <c r="G21" s="22">
        <v>795872</v>
      </c>
    </row>
    <row r="22" spans="1:13" ht="15" x14ac:dyDescent="0.2">
      <c r="A22" s="1">
        <f t="shared" si="0"/>
        <v>16</v>
      </c>
      <c r="B22" s="14"/>
      <c r="C22" s="14" t="s">
        <v>6</v>
      </c>
      <c r="D22" s="14"/>
      <c r="E22" s="14"/>
      <c r="F22" s="22">
        <f>+ALLEXP!C27</f>
        <v>8171954.328862288</v>
      </c>
      <c r="G22" s="22">
        <v>9771907</v>
      </c>
    </row>
    <row r="23" spans="1:13" ht="15" x14ac:dyDescent="0.2">
      <c r="A23" s="1">
        <f t="shared" si="0"/>
        <v>17</v>
      </c>
      <c r="B23" s="14"/>
      <c r="C23" s="14" t="s">
        <v>9</v>
      </c>
      <c r="D23" s="14"/>
      <c r="E23" s="14"/>
      <c r="F23" s="22">
        <f>+ALLEXP!G27</f>
        <v>239121916.43891215</v>
      </c>
      <c r="G23" s="22">
        <v>228105519</v>
      </c>
    </row>
    <row r="24" spans="1:13" ht="15" x14ac:dyDescent="0.2">
      <c r="A24" s="1">
        <f t="shared" si="0"/>
        <v>18</v>
      </c>
      <c r="B24" s="14"/>
      <c r="C24" s="14" t="s">
        <v>38</v>
      </c>
      <c r="D24" s="17"/>
      <c r="E24" s="17"/>
      <c r="F24" s="22">
        <f>+ALLEXP!D27</f>
        <v>71039877.102840617</v>
      </c>
      <c r="G24" s="22">
        <v>17871544</v>
      </c>
    </row>
    <row r="25" spans="1:13" ht="15" x14ac:dyDescent="0.2">
      <c r="A25" s="1">
        <f t="shared" si="0"/>
        <v>19</v>
      </c>
      <c r="B25" s="14"/>
      <c r="C25" s="14" t="s">
        <v>41</v>
      </c>
      <c r="D25" s="17"/>
      <c r="E25" s="17"/>
      <c r="F25" s="22">
        <f>+ALLEXP!I27</f>
        <v>24450615.05999418</v>
      </c>
      <c r="G25" s="22">
        <v>22906426</v>
      </c>
    </row>
    <row r="26" spans="1:13" ht="15" x14ac:dyDescent="0.2">
      <c r="A26" s="1">
        <f t="shared" si="0"/>
        <v>20</v>
      </c>
      <c r="B26" s="14"/>
      <c r="C26" s="14" t="s">
        <v>163</v>
      </c>
      <c r="D26" s="17"/>
      <c r="E26" s="17"/>
      <c r="F26" s="22">
        <f>+APLREV!G17+APLREV!G14</f>
        <v>1175029.0815266874</v>
      </c>
      <c r="G26" s="22">
        <v>1186773</v>
      </c>
    </row>
    <row r="27" spans="1:13" ht="15" x14ac:dyDescent="0.2">
      <c r="A27" s="46">
        <f t="shared" si="0"/>
        <v>21</v>
      </c>
      <c r="B27" s="18"/>
      <c r="C27" s="18" t="s">
        <v>155</v>
      </c>
      <c r="D27" s="99"/>
      <c r="E27" s="99"/>
      <c r="F27" s="50">
        <f>+APLREV!E22</f>
        <v>3711216.751926831</v>
      </c>
      <c r="G27" s="50">
        <v>3429947</v>
      </c>
      <c r="H27" s="8"/>
      <c r="I27" s="8"/>
      <c r="J27" s="8"/>
      <c r="K27" s="8"/>
      <c r="L27" s="8"/>
      <c r="M27" s="8"/>
    </row>
    <row r="28" spans="1:13" ht="15" x14ac:dyDescent="0.2">
      <c r="A28" s="1">
        <f t="shared" si="0"/>
        <v>22</v>
      </c>
      <c r="B28" s="14"/>
      <c r="C28" s="14" t="s">
        <v>156</v>
      </c>
      <c r="D28" s="17"/>
      <c r="E28" s="17"/>
      <c r="F28" s="22">
        <f>+APLREV!G21+APLREV!G23</f>
        <v>4179042.0971406186</v>
      </c>
      <c r="G28" s="22">
        <v>3958292</v>
      </c>
    </row>
    <row r="29" spans="1:13" ht="15.75" thickBot="1" x14ac:dyDescent="0.25">
      <c r="A29" s="1">
        <f t="shared" si="0"/>
        <v>23</v>
      </c>
      <c r="B29" s="14"/>
      <c r="C29" s="14" t="s">
        <v>39</v>
      </c>
      <c r="D29" s="14"/>
      <c r="E29" s="14"/>
      <c r="F29" s="37">
        <f>+APLREV!E25-F27</f>
        <v>2300814.4581401972</v>
      </c>
      <c r="G29" s="37">
        <v>894349</v>
      </c>
    </row>
    <row r="30" spans="1:13" ht="15" x14ac:dyDescent="0.2">
      <c r="A30" s="1">
        <f t="shared" si="0"/>
        <v>24</v>
      </c>
      <c r="B30" s="14"/>
      <c r="C30" s="14"/>
      <c r="D30" s="14"/>
      <c r="E30" s="14"/>
      <c r="F30" s="50"/>
      <c r="G30" s="22"/>
    </row>
    <row r="31" spans="1:13" ht="15" x14ac:dyDescent="0.2">
      <c r="A31" s="1">
        <f t="shared" si="0"/>
        <v>25</v>
      </c>
      <c r="B31" s="14"/>
      <c r="C31" s="14"/>
      <c r="D31" s="14" t="s">
        <v>78</v>
      </c>
      <c r="E31" s="14"/>
      <c r="F31" s="22">
        <f>SUM(F21:F30)</f>
        <v>355254759.62812889</v>
      </c>
      <c r="G31" s="22">
        <f>SUM(G21:G29)+1</f>
        <v>288920630</v>
      </c>
    </row>
    <row r="32" spans="1:13" ht="15" x14ac:dyDescent="0.2">
      <c r="A32" s="1">
        <f t="shared" si="0"/>
        <v>26</v>
      </c>
      <c r="B32" s="14"/>
      <c r="C32" s="14"/>
      <c r="D32" s="14"/>
      <c r="E32" s="14"/>
      <c r="F32" s="22"/>
      <c r="G32" s="22"/>
    </row>
    <row r="33" spans="1:7" ht="15" x14ac:dyDescent="0.2">
      <c r="A33" s="1">
        <f t="shared" si="0"/>
        <v>27</v>
      </c>
      <c r="B33" s="14" t="s">
        <v>276</v>
      </c>
      <c r="C33" s="14"/>
      <c r="D33" s="14"/>
      <c r="E33" s="14"/>
      <c r="F33" s="22">
        <v>100000</v>
      </c>
      <c r="G33" s="22">
        <v>100000</v>
      </c>
    </row>
    <row r="34" spans="1:7" ht="15" x14ac:dyDescent="0.2">
      <c r="A34" s="1">
        <f>+A33+1</f>
        <v>28</v>
      </c>
      <c r="B34" s="14"/>
      <c r="C34" s="14"/>
      <c r="D34" s="14"/>
      <c r="E34" s="14"/>
      <c r="F34" s="22"/>
      <c r="G34" s="22"/>
    </row>
    <row r="35" spans="1:7" ht="15" x14ac:dyDescent="0.2">
      <c r="A35" s="1">
        <f t="shared" si="0"/>
        <v>29</v>
      </c>
      <c r="B35" s="14" t="s">
        <v>168</v>
      </c>
      <c r="C35" s="14"/>
      <c r="D35" s="14"/>
      <c r="E35" s="14"/>
      <c r="F35" s="22">
        <f>+F17-F31-'Unrestricted fund bal'!F33+F33</f>
        <v>51283.640009649913</v>
      </c>
      <c r="G35" s="50">
        <v>79720</v>
      </c>
    </row>
    <row r="36" spans="1:7" ht="15" x14ac:dyDescent="0.2">
      <c r="A36" s="1">
        <f t="shared" si="0"/>
        <v>30</v>
      </c>
      <c r="B36" s="14" t="s">
        <v>167</v>
      </c>
      <c r="F36" s="50">
        <f>+F14-F28-F33</f>
        <v>352957.9028593814</v>
      </c>
      <c r="G36" s="50">
        <v>581708</v>
      </c>
    </row>
    <row r="37" spans="1:7" ht="15" x14ac:dyDescent="0.2">
      <c r="A37" s="1">
        <v>32</v>
      </c>
      <c r="B37" s="14" t="s">
        <v>304</v>
      </c>
      <c r="C37" s="14"/>
      <c r="D37" s="14"/>
      <c r="E37" s="14"/>
      <c r="F37" s="50">
        <v>0</v>
      </c>
      <c r="G37" s="50">
        <v>0</v>
      </c>
    </row>
    <row r="38" spans="1:7" ht="15" x14ac:dyDescent="0.2">
      <c r="A38" s="1">
        <v>33</v>
      </c>
      <c r="F38" s="33"/>
      <c r="G38" s="50"/>
    </row>
    <row r="39" spans="1:7" ht="15" x14ac:dyDescent="0.2">
      <c r="A39" s="1">
        <f t="shared" si="0"/>
        <v>34</v>
      </c>
      <c r="B39" s="14" t="s">
        <v>81</v>
      </c>
      <c r="C39" s="14"/>
      <c r="D39" s="14"/>
      <c r="E39" s="14"/>
      <c r="F39" s="33">
        <f>+F36+F35+F37</f>
        <v>404241.54286903131</v>
      </c>
      <c r="G39" s="53">
        <f>+G36+G35</f>
        <v>661428</v>
      </c>
    </row>
    <row r="40" spans="1:7" ht="15" x14ac:dyDescent="0.2">
      <c r="A40" s="1">
        <f t="shared" si="0"/>
        <v>35</v>
      </c>
      <c r="F40" s="22"/>
      <c r="G40" s="22"/>
    </row>
    <row r="41" spans="1:7" ht="15" x14ac:dyDescent="0.2">
      <c r="A41" s="1">
        <f t="shared" si="0"/>
        <v>36</v>
      </c>
      <c r="B41" s="14" t="s">
        <v>158</v>
      </c>
      <c r="C41" s="14"/>
      <c r="D41" s="14"/>
      <c r="E41" s="14"/>
      <c r="F41" s="14"/>
    </row>
    <row r="42" spans="1:7" ht="15.75" thickBot="1" x14ac:dyDescent="0.25">
      <c r="A42" s="1">
        <f t="shared" si="0"/>
        <v>37</v>
      </c>
      <c r="B42" s="14" t="s">
        <v>159</v>
      </c>
      <c r="C42" s="14"/>
      <c r="D42" s="14"/>
      <c r="E42" s="14"/>
      <c r="F42" s="35">
        <f>+G42+F35</f>
        <v>9424468.6400096491</v>
      </c>
      <c r="G42" s="35">
        <v>9373185</v>
      </c>
    </row>
    <row r="43" spans="1:7" ht="16.5" thickTop="1" thickBot="1" x14ac:dyDescent="0.25">
      <c r="A43" s="1">
        <f t="shared" si="0"/>
        <v>38</v>
      </c>
      <c r="B43" s="14" t="s">
        <v>160</v>
      </c>
      <c r="C43" s="14"/>
      <c r="D43" s="14"/>
      <c r="E43" s="14"/>
      <c r="F43" s="51">
        <f>+G43+F36</f>
        <v>13481887.902859382</v>
      </c>
      <c r="G43" s="51">
        <v>13128930</v>
      </c>
    </row>
    <row r="44" spans="1:7" ht="16.5" thickTop="1" thickBot="1" x14ac:dyDescent="0.25">
      <c r="A44" s="1">
        <f t="shared" si="0"/>
        <v>39</v>
      </c>
      <c r="B44" s="14" t="s">
        <v>161</v>
      </c>
      <c r="C44" s="14"/>
      <c r="D44" s="14"/>
      <c r="E44" s="14"/>
      <c r="F44" s="35">
        <v>0</v>
      </c>
      <c r="G44" s="54">
        <v>0</v>
      </c>
    </row>
    <row r="45" spans="1:7" ht="15.75" thickTop="1" x14ac:dyDescent="0.2">
      <c r="A45" s="1"/>
      <c r="B45" s="14"/>
      <c r="C45" s="14"/>
      <c r="D45" s="14"/>
      <c r="E45" s="14"/>
      <c r="F45" s="14"/>
    </row>
  </sheetData>
  <customSheetViews>
    <customSheetView guid="{CB724201-FBEC-4626-9DD9-AEC98BB80DB0}" showRuler="0" topLeftCell="A6">
      <selection activeCell="C34" sqref="C34"/>
      <pageMargins left="0.75" right="0.75" top="1" bottom="1" header="0.5" footer="0.5"/>
      <pageSetup orientation="portrait" r:id="rId1"/>
      <headerFooter alignWithMargins="0"/>
    </customSheetView>
    <customSheetView guid="{20CF2976-B2A7-4F04-88DC-0AB25CA8A6C6}" showRuler="0" topLeftCell="A6">
      <selection activeCell="C34" sqref="C34"/>
      <pageMargins left="0.75" right="0.75" top="1" bottom="1" header="0.5" footer="0.5"/>
      <pageSetup orientation="portrait" r:id="rId2"/>
      <headerFooter alignWithMargins="0"/>
    </customSheetView>
    <customSheetView guid="{497CB486-623F-41B0-B370-EF2A82E78B1D}" showRuler="0" topLeftCell="A6">
      <selection activeCell="C34" sqref="C34"/>
      <pageMargins left="0.75" right="0.75" top="1" bottom="1" header="0.5" footer="0.5"/>
      <pageSetup orientation="portrait" r:id="rId3"/>
      <headerFooter alignWithMargins="0"/>
    </customSheetView>
    <customSheetView guid="{ED9CD846-0F6B-4BF7-A940-412E425E8FCE}" showRuler="0" topLeftCell="A6">
      <selection activeCell="C34" sqref="C34"/>
      <pageMargins left="0.75" right="0.75" top="1" bottom="1" header="0.5" footer="0.5"/>
      <pageSetup orientation="portrait" r:id="rId4"/>
      <headerFooter alignWithMargins="0"/>
    </customSheetView>
    <customSheetView guid="{921A7AC6-7D1A-435F-A825-B8B8C1A90F20}" showRuler="0" topLeftCell="A6">
      <selection activeCell="C34" sqref="C34"/>
      <pageMargins left="0.75" right="0.75" top="1" bottom="1" header="0.5" footer="0.5"/>
      <pageSetup orientation="portrait" r:id="rId5"/>
      <headerFooter alignWithMargins="0"/>
    </customSheetView>
    <customSheetView guid="{1D9F4367-0C2F-46F1-9E55-939D20D76F5B}" showRuler="0" topLeftCell="A6">
      <selection activeCell="C34" sqref="C34"/>
      <pageMargins left="0.75" right="0.75" top="1" bottom="1" header="0.5" footer="0.5"/>
      <pageSetup orientation="portrait" r:id="rId6"/>
      <headerFooter alignWithMargins="0"/>
    </customSheetView>
    <customSheetView guid="{AADB8EA3-75F0-4468-B5D5-C7110D6EC38B}" showRuler="0" topLeftCell="A6">
      <selection activeCell="C34" sqref="C34"/>
      <pageMargins left="0.75" right="0.75" top="1" bottom="1" header="0.5" footer="0.5"/>
      <pageSetup orientation="portrait" r:id="rId7"/>
      <headerFooter alignWithMargins="0"/>
    </customSheetView>
    <customSheetView guid="{8970DFA1-A026-4639-BD60-39EC20285CCC}" showRuler="0" topLeftCell="A6">
      <selection activeCell="C34" sqref="C34"/>
    </customSheetView>
  </customSheetViews>
  <phoneticPr fontId="0" type="noConversion"/>
  <printOptions horizontalCentered="1" verticalCentered="1"/>
  <pageMargins left="0.25" right="0.25" top="0.25" bottom="0.5" header="0.5" footer="0.5"/>
  <pageSetup orientation="portrait" r:id="rId8"/>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64"/>
  <sheetViews>
    <sheetView topLeftCell="A37" workbookViewId="0">
      <selection activeCell="I62" sqref="I62"/>
    </sheetView>
  </sheetViews>
  <sheetFormatPr defaultRowHeight="12.75" x14ac:dyDescent="0.2"/>
  <cols>
    <col min="5" max="5" width="16.7109375" customWidth="1"/>
    <col min="6" max="6" width="19.28515625" customWidth="1"/>
  </cols>
  <sheetData>
    <row r="4" spans="1:7" x14ac:dyDescent="0.2">
      <c r="A4" t="s">
        <v>102</v>
      </c>
    </row>
    <row r="6" spans="1:7" x14ac:dyDescent="0.2">
      <c r="A6" t="s">
        <v>6</v>
      </c>
      <c r="E6" s="20">
        <f>+SVCPLAN!D17</f>
        <v>8171954.328862288</v>
      </c>
      <c r="F6" t="s">
        <v>6</v>
      </c>
      <c r="G6" s="23">
        <f t="shared" ref="G6:G13" si="0">+E6/$E$14</f>
        <v>2.3003081893727392E-2</v>
      </c>
    </row>
    <row r="7" spans="1:7" x14ac:dyDescent="0.2">
      <c r="A7" t="s">
        <v>43</v>
      </c>
      <c r="E7" s="20">
        <f>+SVCPLAN!D24</f>
        <v>193500</v>
      </c>
      <c r="F7" t="s">
        <v>26</v>
      </c>
      <c r="G7" s="23">
        <f t="shared" si="0"/>
        <v>5.4467954265426479E-4</v>
      </c>
    </row>
    <row r="8" spans="1:7" x14ac:dyDescent="0.2">
      <c r="A8" t="s">
        <v>38</v>
      </c>
      <c r="E8" s="20">
        <f>+SVCPLAN!D18</f>
        <v>71039877.102840617</v>
      </c>
      <c r="F8" t="s">
        <v>103</v>
      </c>
      <c r="G8" s="23">
        <f t="shared" si="0"/>
        <v>0.19996882568780569</v>
      </c>
    </row>
    <row r="9" spans="1:7" x14ac:dyDescent="0.2">
      <c r="A9" t="s">
        <v>104</v>
      </c>
      <c r="E9" s="20">
        <f>+SVCPLAN!D19</f>
        <v>5974531.2100670272</v>
      </c>
      <c r="F9" t="s">
        <v>105</v>
      </c>
      <c r="G9" s="23">
        <f t="shared" si="0"/>
        <v>1.6817596522340772E-2</v>
      </c>
    </row>
    <row r="10" spans="1:7" x14ac:dyDescent="0.2">
      <c r="A10" t="s">
        <v>106</v>
      </c>
      <c r="E10" s="20">
        <f>+SVCPLAN!D20</f>
        <v>239021916.43891215</v>
      </c>
      <c r="F10" t="s">
        <v>9</v>
      </c>
      <c r="G10" s="23">
        <f t="shared" si="0"/>
        <v>0.67281833659065926</v>
      </c>
    </row>
    <row r="11" spans="1:7" x14ac:dyDescent="0.2">
      <c r="A11" t="s">
        <v>40</v>
      </c>
      <c r="E11" s="20">
        <f>+SVCPLAN!D21</f>
        <v>5354071.1786673069</v>
      </c>
      <c r="F11" t="s">
        <v>292</v>
      </c>
      <c r="G11" s="23">
        <f t="shared" si="0"/>
        <v>1.507107514695033E-2</v>
      </c>
    </row>
    <row r="12" spans="1:7" x14ac:dyDescent="0.2">
      <c r="A12" t="s">
        <v>45</v>
      </c>
      <c r="E12" s="20">
        <f>+SVCPLAN!D23</f>
        <v>1063294.3087853007</v>
      </c>
      <c r="F12" t="s">
        <v>13</v>
      </c>
      <c r="G12" s="23">
        <f t="shared" si="0"/>
        <v>2.9930473272147813E-3</v>
      </c>
    </row>
    <row r="13" spans="1:7" x14ac:dyDescent="0.2">
      <c r="A13" t="s">
        <v>41</v>
      </c>
      <c r="E13" s="20">
        <f>+SVCPLAN!D22</f>
        <v>24435615.05999418</v>
      </c>
      <c r="F13" t="s">
        <v>107</v>
      </c>
      <c r="G13" s="23">
        <f t="shared" si="0"/>
        <v>6.8783357288647512E-2</v>
      </c>
    </row>
    <row r="14" spans="1:7" x14ac:dyDescent="0.2">
      <c r="A14" t="s">
        <v>108</v>
      </c>
      <c r="E14" s="20">
        <f>SUM(E6:E13)</f>
        <v>355254759.62812889</v>
      </c>
      <c r="G14" s="23">
        <f>SUM(G6:G13)</f>
        <v>1</v>
      </c>
    </row>
    <row r="16" spans="1:7" x14ac:dyDescent="0.2">
      <c r="A16" t="s">
        <v>109</v>
      </c>
    </row>
    <row r="18" spans="1:7" x14ac:dyDescent="0.2">
      <c r="A18" t="s">
        <v>110</v>
      </c>
      <c r="E18" s="20">
        <f>+ALLEXP!M9+ALLEXP!M10-ALLEXP!J9-ALLEXP!J10</f>
        <v>22371887.676956687</v>
      </c>
      <c r="F18" t="s">
        <v>111</v>
      </c>
      <c r="G18" s="23">
        <f t="shared" ref="G18:G23" si="1">+E18/$E$24</f>
        <v>6.2974209505050227E-2</v>
      </c>
    </row>
    <row r="19" spans="1:7" x14ac:dyDescent="0.2">
      <c r="A19" t="s">
        <v>112</v>
      </c>
      <c r="E19" s="20">
        <f>+ALLEXP!M12-ALLEXP!J12</f>
        <v>8546358.5999999996</v>
      </c>
      <c r="F19" t="s">
        <v>133</v>
      </c>
      <c r="G19" s="23">
        <f t="shared" si="1"/>
        <v>2.4056985478969676E-2</v>
      </c>
    </row>
    <row r="20" spans="1:7" x14ac:dyDescent="0.2">
      <c r="A20" t="s">
        <v>114</v>
      </c>
      <c r="E20" s="20">
        <f>+ALLEXP!M25</f>
        <v>315910310.986</v>
      </c>
      <c r="F20" t="s">
        <v>115</v>
      </c>
      <c r="G20" s="23">
        <f t="shared" si="1"/>
        <v>0.88925004434602084</v>
      </c>
    </row>
    <row r="21" spans="1:7" x14ac:dyDescent="0.2">
      <c r="A21" t="s">
        <v>116</v>
      </c>
      <c r="E21" s="20">
        <f>+ALLEXP!M14+ALLEXP!M21+ALLEXP!M13-ALLEXP!J13-ALLEXP!J14-ALLEXP!J21</f>
        <v>5571008.8127468759</v>
      </c>
      <c r="F21" t="s">
        <v>117</v>
      </c>
      <c r="G21" s="23">
        <f t="shared" si="1"/>
        <v>1.5681728837292609E-2</v>
      </c>
    </row>
    <row r="22" spans="1:7" x14ac:dyDescent="0.2">
      <c r="A22" t="s">
        <v>17</v>
      </c>
      <c r="E22" s="20">
        <f>-ALLEXP!J11</f>
        <v>2519074.8139394065</v>
      </c>
      <c r="F22" t="s">
        <v>17</v>
      </c>
      <c r="G22" s="23">
        <f t="shared" si="1"/>
        <v>7.090896726399773E-3</v>
      </c>
    </row>
    <row r="23" spans="1:7" x14ac:dyDescent="0.2">
      <c r="A23" t="s">
        <v>26</v>
      </c>
      <c r="E23" s="20">
        <f>+ALLEXP!M24+ALLEXP!M16-ALLEXP!J16</f>
        <v>336119</v>
      </c>
      <c r="F23" t="s">
        <v>26</v>
      </c>
      <c r="G23" s="23">
        <f t="shared" si="1"/>
        <v>9.4613510626687363E-4</v>
      </c>
    </row>
    <row r="24" spans="1:7" x14ac:dyDescent="0.2">
      <c r="A24" t="s">
        <v>14</v>
      </c>
      <c r="E24" s="20">
        <f>SUM(E18:E23)</f>
        <v>355254759.88964295</v>
      </c>
    </row>
    <row r="26" spans="1:7" x14ac:dyDescent="0.2">
      <c r="A26" t="s">
        <v>118</v>
      </c>
    </row>
    <row r="28" spans="1:7" x14ac:dyDescent="0.2">
      <c r="A28" t="s">
        <v>110</v>
      </c>
      <c r="E28" s="20">
        <f>+INDIRECT!D13</f>
        <v>1714329.2497771922</v>
      </c>
      <c r="F28" t="s">
        <v>111</v>
      </c>
      <c r="G28" s="21">
        <f t="shared" ref="G28:G35" si="2">+E28/$E$36</f>
        <v>0.68053911844388992</v>
      </c>
    </row>
    <row r="29" spans="1:7" x14ac:dyDescent="0.2">
      <c r="A29" t="s">
        <v>119</v>
      </c>
      <c r="E29" s="20">
        <f>+INDIRECT!D15+INDIRECT!D16+INDIRECT!D17+INDIRECT!D14</f>
        <v>24200</v>
      </c>
      <c r="F29" t="s">
        <v>113</v>
      </c>
      <c r="G29" s="21">
        <f t="shared" si="2"/>
        <v>9.6066999197981263E-3</v>
      </c>
    </row>
    <row r="30" spans="1:7" x14ac:dyDescent="0.2">
      <c r="A30" t="s">
        <v>18</v>
      </c>
      <c r="E30" s="20">
        <f>+INDIRECT!D18</f>
        <v>20700</v>
      </c>
      <c r="F30" t="s">
        <v>18</v>
      </c>
      <c r="G30" s="21">
        <f t="shared" si="2"/>
        <v>8.2173011710669937E-3</v>
      </c>
    </row>
    <row r="31" spans="1:7" x14ac:dyDescent="0.2">
      <c r="A31" t="s">
        <v>71</v>
      </c>
      <c r="E31" s="20">
        <f>+INDIRECT!D33</f>
        <v>413000</v>
      </c>
      <c r="F31" t="s">
        <v>120</v>
      </c>
      <c r="G31" s="21">
        <f t="shared" si="2"/>
        <v>0.16394905235027382</v>
      </c>
    </row>
    <row r="32" spans="1:7" x14ac:dyDescent="0.2">
      <c r="A32" t="s">
        <v>19</v>
      </c>
      <c r="E32" s="20">
        <f>+INDIRECT!D19</f>
        <v>96440</v>
      </c>
      <c r="F32" t="s">
        <v>19</v>
      </c>
      <c r="G32" s="21">
        <f t="shared" si="2"/>
        <v>3.8283890093608733E-2</v>
      </c>
    </row>
    <row r="33" spans="1:7" x14ac:dyDescent="0.2">
      <c r="A33" t="s">
        <v>121</v>
      </c>
      <c r="E33" s="20">
        <f>+INDIRECT!D20</f>
        <v>6228</v>
      </c>
      <c r="F33" t="s">
        <v>121</v>
      </c>
      <c r="G33" s="21">
        <f t="shared" si="2"/>
        <v>2.4723358305992868E-3</v>
      </c>
    </row>
    <row r="34" spans="1:7" x14ac:dyDescent="0.2">
      <c r="A34" t="s">
        <v>122</v>
      </c>
      <c r="E34" s="20">
        <f>+INDIRECT!D30</f>
        <v>9200</v>
      </c>
      <c r="F34" t="s">
        <v>123</v>
      </c>
      <c r="G34" s="21">
        <f t="shared" si="2"/>
        <v>3.6521338538075526E-3</v>
      </c>
    </row>
    <row r="35" spans="1:7" x14ac:dyDescent="0.2">
      <c r="A35" t="s">
        <v>124</v>
      </c>
      <c r="E35" s="20">
        <f>+INDIR!B20-E33-E31</f>
        <v>234978</v>
      </c>
      <c r="F35" t="s">
        <v>117</v>
      </c>
      <c r="G35" s="21">
        <f t="shared" si="2"/>
        <v>9.3279468336955551E-2</v>
      </c>
    </row>
    <row r="36" spans="1:7" x14ac:dyDescent="0.2">
      <c r="A36" t="s">
        <v>14</v>
      </c>
      <c r="E36" s="20">
        <f>SUM(E28:E35)</f>
        <v>2519075.2497771922</v>
      </c>
    </row>
    <row r="38" spans="1:7" x14ac:dyDescent="0.2">
      <c r="A38" t="s">
        <v>125</v>
      </c>
    </row>
    <row r="40" spans="1:7" x14ac:dyDescent="0.2">
      <c r="A40" t="s">
        <v>126</v>
      </c>
      <c r="E40" s="20">
        <f>+'Unrestricted fund bal'!F16</f>
        <v>7378618.9756916938</v>
      </c>
      <c r="F40" s="9" t="s">
        <v>346</v>
      </c>
      <c r="G40" s="21">
        <f>+E40/E42</f>
        <v>2.076993698264255E-2</v>
      </c>
    </row>
    <row r="41" spans="1:7" x14ac:dyDescent="0.2">
      <c r="A41" t="s">
        <v>127</v>
      </c>
      <c r="E41" s="20">
        <f>+E24-E40</f>
        <v>347876140.91395128</v>
      </c>
      <c r="F41" s="9" t="s">
        <v>347</v>
      </c>
      <c r="G41" s="21">
        <f>+E41/E42</f>
        <v>0.97923006301735749</v>
      </c>
    </row>
    <row r="42" spans="1:7" x14ac:dyDescent="0.2">
      <c r="A42" t="s">
        <v>14</v>
      </c>
      <c r="E42" s="20">
        <f>SUM(E40:E41)</f>
        <v>355254759.88964295</v>
      </c>
    </row>
    <row r="44" spans="1:7" x14ac:dyDescent="0.2">
      <c r="A44" t="s">
        <v>128</v>
      </c>
    </row>
    <row r="46" spans="1:7" x14ac:dyDescent="0.2">
      <c r="A46" t="s">
        <v>146</v>
      </c>
      <c r="E46" s="20">
        <f>+'Unrestricted fund bal'!F9</f>
        <v>395538</v>
      </c>
      <c r="F46" t="s">
        <v>129</v>
      </c>
      <c r="G46" s="21">
        <f t="shared" ref="G46:G52" si="3">+E46/$E$53</f>
        <v>5.3605966279471839E-2</v>
      </c>
    </row>
    <row r="47" spans="1:7" x14ac:dyDescent="0.2">
      <c r="A47" t="s">
        <v>74</v>
      </c>
      <c r="E47" s="20">
        <f>+'Unrestricted fund bal'!F10</f>
        <v>35000</v>
      </c>
      <c r="F47" t="s">
        <v>130</v>
      </c>
      <c r="G47" s="21">
        <f t="shared" si="3"/>
        <v>4.7434350676332348E-3</v>
      </c>
    </row>
    <row r="48" spans="1:7" x14ac:dyDescent="0.2">
      <c r="A48" t="s">
        <v>75</v>
      </c>
      <c r="E48" s="20">
        <f>+'Unrestricted fund bal'!F11</f>
        <v>393745.91497956216</v>
      </c>
      <c r="F48" t="s">
        <v>170</v>
      </c>
      <c r="G48" s="21">
        <f t="shared" si="3"/>
        <v>5.3363090881468268E-2</v>
      </c>
    </row>
    <row r="49" spans="1:7" x14ac:dyDescent="0.2">
      <c r="A49" t="s">
        <v>169</v>
      </c>
      <c r="E49" s="20">
        <f>+'Unrestricted fund bal'!F12</f>
        <v>5479990.751926831</v>
      </c>
      <c r="F49" t="s">
        <v>169</v>
      </c>
      <c r="G49" s="21">
        <f t="shared" si="3"/>
        <v>0.74268515151415859</v>
      </c>
    </row>
    <row r="50" spans="1:7" x14ac:dyDescent="0.2">
      <c r="A50" t="s">
        <v>42</v>
      </c>
      <c r="E50" s="20">
        <f>+'Unrestricted fund bal'!F13</f>
        <v>40900</v>
      </c>
      <c r="F50" t="s">
        <v>42</v>
      </c>
      <c r="G50" s="21">
        <f t="shared" si="3"/>
        <v>5.5430426933199802E-3</v>
      </c>
    </row>
    <row r="51" spans="1:7" x14ac:dyDescent="0.2">
      <c r="A51" t="s">
        <v>171</v>
      </c>
      <c r="E51" s="102">
        <f>+'Unrestricted fund bal'!F14</f>
        <v>933444.30878530059</v>
      </c>
      <c r="F51" t="s">
        <v>171</v>
      </c>
      <c r="G51" s="21">
        <f t="shared" si="3"/>
        <v>0.12650664194213887</v>
      </c>
    </row>
    <row r="52" spans="1:7" x14ac:dyDescent="0.2">
      <c r="A52" t="s">
        <v>269</v>
      </c>
      <c r="E52" s="20">
        <f>+'Unrestricted fund bal'!F15</f>
        <v>100000</v>
      </c>
      <c r="F52" t="s">
        <v>269</v>
      </c>
      <c r="G52" s="21">
        <f t="shared" si="3"/>
        <v>1.3552671621809242E-2</v>
      </c>
    </row>
    <row r="53" spans="1:7" x14ac:dyDescent="0.2">
      <c r="A53" t="s">
        <v>14</v>
      </c>
      <c r="E53" s="20">
        <f>SUM(E46:E52)</f>
        <v>7378618.9756916938</v>
      </c>
    </row>
    <row r="55" spans="1:7" x14ac:dyDescent="0.2">
      <c r="A55" t="s">
        <v>147</v>
      </c>
    </row>
    <row r="57" spans="1:7" x14ac:dyDescent="0.2">
      <c r="A57" s="9" t="s">
        <v>6</v>
      </c>
      <c r="B57" s="9"/>
      <c r="C57" s="9"/>
      <c r="D57" s="9"/>
      <c r="E57" s="110">
        <f>+'Unrestricted fund bal'!F20</f>
        <v>201351</v>
      </c>
      <c r="F57" t="s">
        <v>6</v>
      </c>
      <c r="G57" s="21">
        <f t="shared" ref="G57:G63" si="4">+E57/$E$64</f>
        <v>2.747943021243705E-2</v>
      </c>
    </row>
    <row r="58" spans="1:7" x14ac:dyDescent="0.2">
      <c r="A58" s="9" t="s">
        <v>38</v>
      </c>
      <c r="B58" s="9"/>
      <c r="C58" s="9"/>
      <c r="D58" s="9"/>
      <c r="E58" s="110">
        <f>+'Unrestricted fund bal'!F21</f>
        <v>540072.39249971462</v>
      </c>
      <c r="F58" t="s">
        <v>131</v>
      </c>
      <c r="G58" s="21">
        <f t="shared" si="4"/>
        <v>7.3706520550480589E-2</v>
      </c>
    </row>
    <row r="59" spans="1:7" x14ac:dyDescent="0.2">
      <c r="A59" s="9" t="s">
        <v>39</v>
      </c>
      <c r="B59" s="9"/>
      <c r="C59" s="9"/>
      <c r="D59" s="9"/>
      <c r="E59" s="110">
        <f>+'Unrestricted fund bal'!F22</f>
        <v>5481617.6343970746</v>
      </c>
      <c r="F59" t="s">
        <v>132</v>
      </c>
      <c r="G59" s="21">
        <f t="shared" si="4"/>
        <v>0.74810519558223543</v>
      </c>
    </row>
    <row r="60" spans="1:7" x14ac:dyDescent="0.2">
      <c r="A60" s="9" t="s">
        <v>77</v>
      </c>
      <c r="B60" s="9"/>
      <c r="C60" s="9"/>
      <c r="D60" s="9"/>
      <c r="E60" s="110">
        <f>+'Unrestricted fund bal'!F25</f>
        <v>69800</v>
      </c>
      <c r="F60" t="s">
        <v>13</v>
      </c>
      <c r="G60" s="21">
        <f t="shared" si="4"/>
        <v>9.525973195206908E-3</v>
      </c>
    </row>
    <row r="61" spans="1:7" x14ac:dyDescent="0.2">
      <c r="A61" s="9" t="s">
        <v>171</v>
      </c>
      <c r="B61" s="9"/>
      <c r="C61" s="9"/>
      <c r="D61" s="9"/>
      <c r="E61" s="110">
        <f>+'Unrestricted fund bal'!F24</f>
        <v>933444.30878530059</v>
      </c>
      <c r="F61" t="s">
        <v>171</v>
      </c>
      <c r="G61" s="21">
        <f t="shared" si="4"/>
        <v>0.12739205536829817</v>
      </c>
    </row>
    <row r="62" spans="1:7" x14ac:dyDescent="0.2">
      <c r="A62" s="9" t="s">
        <v>154</v>
      </c>
      <c r="B62" s="9"/>
      <c r="C62" s="9"/>
      <c r="D62" s="9"/>
      <c r="E62" s="110">
        <f>+'Unrestricted fund bal'!F23</f>
        <v>60049.999999999884</v>
      </c>
      <c r="F62" t="s">
        <v>154</v>
      </c>
      <c r="G62" s="21">
        <f t="shared" si="4"/>
        <v>8.195339403612804E-3</v>
      </c>
    </row>
    <row r="63" spans="1:7" x14ac:dyDescent="0.2">
      <c r="A63" s="9" t="s">
        <v>26</v>
      </c>
      <c r="B63" s="9"/>
      <c r="C63" s="9"/>
      <c r="D63" s="9"/>
      <c r="E63" s="110">
        <f>+'Unrestricted fund bal'!F26</f>
        <v>41000</v>
      </c>
      <c r="F63" t="s">
        <v>26</v>
      </c>
      <c r="G63" s="21">
        <f t="shared" si="4"/>
        <v>5.5954856877289856E-3</v>
      </c>
    </row>
    <row r="64" spans="1:7" x14ac:dyDescent="0.2">
      <c r="A64" s="9" t="s">
        <v>14</v>
      </c>
      <c r="B64" s="9"/>
      <c r="C64" s="9"/>
      <c r="D64" s="9"/>
      <c r="E64" s="20">
        <f>SUM(E57:E63)</f>
        <v>7327335.3356820904</v>
      </c>
    </row>
  </sheetData>
  <customSheetViews>
    <customSheetView guid="{CB724201-FBEC-4626-9DD9-AEC98BB80DB0}" showRuler="0">
      <selection activeCell="L42" sqref="L42"/>
      <pageMargins left="0.75" right="0.75" top="1" bottom="1" header="0.5" footer="0.5"/>
      <pageSetup orientation="portrait" r:id="rId1"/>
      <headerFooter alignWithMargins="0"/>
    </customSheetView>
    <customSheetView guid="{20CF2976-B2A7-4F04-88DC-0AB25CA8A6C6}" showRuler="0">
      <selection activeCell="L42" sqref="L42"/>
      <pageMargins left="0.75" right="0.75" top="1" bottom="1" header="0.5" footer="0.5"/>
      <pageSetup orientation="portrait" r:id="rId2"/>
      <headerFooter alignWithMargins="0"/>
    </customSheetView>
    <customSheetView guid="{497CB486-623F-41B0-B370-EF2A82E78B1D}" showRuler="0">
      <selection activeCell="L42" sqref="L42"/>
      <pageMargins left="0.75" right="0.75" top="1" bottom="1" header="0.5" footer="0.5"/>
      <pageSetup orientation="portrait" r:id="rId3"/>
      <headerFooter alignWithMargins="0"/>
    </customSheetView>
    <customSheetView guid="{ED9CD846-0F6B-4BF7-A940-412E425E8FCE}" showRuler="0">
      <selection activeCell="L42" sqref="L42"/>
      <pageMargins left="0.75" right="0.75" top="1" bottom="1" header="0.5" footer="0.5"/>
      <pageSetup orientation="portrait" r:id="rId4"/>
      <headerFooter alignWithMargins="0"/>
    </customSheetView>
    <customSheetView guid="{921A7AC6-7D1A-435F-A825-B8B8C1A90F20}" showRuler="0">
      <selection activeCell="L42" sqref="L42"/>
      <pageMargins left="0.75" right="0.75" top="1" bottom="1" header="0.5" footer="0.5"/>
      <pageSetup orientation="portrait" r:id="rId5"/>
      <headerFooter alignWithMargins="0"/>
    </customSheetView>
    <customSheetView guid="{1D9F4367-0C2F-46F1-9E55-939D20D76F5B}" showRuler="0">
      <selection activeCell="L42" sqref="L42"/>
      <pageMargins left="0.75" right="0.75" top="1" bottom="1" header="0.5" footer="0.5"/>
      <pageSetup orientation="portrait" r:id="rId6"/>
      <headerFooter alignWithMargins="0"/>
    </customSheetView>
    <customSheetView guid="{AADB8EA3-75F0-4468-B5D5-C7110D6EC38B}" showRuler="0">
      <selection activeCell="L42" sqref="L42"/>
      <pageMargins left="0.75" right="0.75" top="1" bottom="1" header="0.5" footer="0.5"/>
      <pageSetup orientation="portrait" r:id="rId7"/>
      <headerFooter alignWithMargins="0"/>
    </customSheetView>
    <customSheetView guid="{8970DFA1-A026-4639-BD60-39EC20285CCC}" showRuler="0">
      <selection activeCell="L42" sqref="L42"/>
    </customSheetView>
  </customSheetViews>
  <phoneticPr fontId="0" type="noConversion"/>
  <pageMargins left="0.75" right="0.75" top="1" bottom="1" header="0.5" footer="0.5"/>
  <pageSetup orientation="portrait" r:id="rId8"/>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27" sqref="R27"/>
    </sheetView>
  </sheetViews>
  <sheetFormatPr defaultRowHeight="12.75" x14ac:dyDescent="0.2"/>
  <sheetData/>
  <customSheetViews>
    <customSheetView guid="{CB724201-FBEC-4626-9DD9-AEC98BB80DB0}" showRuler="0">
      <pageMargins left="0.75" right="0.75" top="1" bottom="1" header="0.5" footer="0.5"/>
      <headerFooter alignWithMargins="0"/>
    </customSheetView>
    <customSheetView guid="{20CF2976-B2A7-4F04-88DC-0AB25CA8A6C6}" showRuler="0">
      <pageMargins left="0.75" right="0.75" top="1" bottom="1" header="0.5" footer="0.5"/>
      <headerFooter alignWithMargins="0"/>
    </customSheetView>
    <customSheetView guid="{497CB486-623F-41B0-B370-EF2A82E78B1D}" showRuler="0">
      <pageMargins left="0.75" right="0.75" top="1" bottom="1" header="0.5" footer="0.5"/>
      <headerFooter alignWithMargins="0"/>
    </customSheetView>
    <customSheetView guid="{ED9CD846-0F6B-4BF7-A940-412E425E8FCE}" showRuler="0">
      <pageMargins left="0.75" right="0.75" top="1" bottom="1" header="0.5" footer="0.5"/>
      <headerFooter alignWithMargins="0"/>
    </customSheetView>
    <customSheetView guid="{921A7AC6-7D1A-435F-A825-B8B8C1A90F20}" showRuler="0">
      <pageMargins left="0.75" right="0.75" top="1" bottom="1" header="0.5" footer="0.5"/>
      <headerFooter alignWithMargins="0"/>
    </customSheetView>
    <customSheetView guid="{1D9F4367-0C2F-46F1-9E55-939D20D76F5B}" showRuler="0">
      <pageMargins left="0.75" right="0.75" top="1" bottom="1" header="0.5" footer="0.5"/>
      <headerFooter alignWithMargins="0"/>
    </customSheetView>
    <customSheetView guid="{AADB8EA3-75F0-4468-B5D5-C7110D6EC38B}" showRuler="0">
      <pageMargins left="0.75" right="0.75" top="1" bottom="1" header="0.5" footer="0.5"/>
      <headerFooter alignWithMargins="0"/>
    </customSheetView>
    <customSheetView guid="{8970DFA1-A026-4639-BD60-39EC20285CCC}" showRuler="0"/>
  </customSheetViews>
  <phoneticPr fontId="0"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L46"/>
  <sheetViews>
    <sheetView topLeftCell="A4" workbookViewId="0">
      <selection activeCell="G36" sqref="G36:J36"/>
    </sheetView>
  </sheetViews>
  <sheetFormatPr defaultRowHeight="15.75" x14ac:dyDescent="0.25"/>
  <cols>
    <col min="1" max="1" width="20.42578125" style="106" customWidth="1"/>
    <col min="2" max="2" width="14.7109375" style="106" hidden="1" customWidth="1"/>
    <col min="3" max="3" width="3.28515625" style="106" hidden="1" customWidth="1"/>
    <col min="4" max="4" width="14.7109375" style="106" customWidth="1"/>
    <col min="5" max="6" width="9.5703125" style="106" hidden="1" customWidth="1"/>
    <col min="7" max="7" width="11.5703125" style="106" customWidth="1"/>
    <col min="8" max="8" width="9.140625" style="106" hidden="1" customWidth="1"/>
    <col min="9" max="9" width="10.140625" style="106" hidden="1" customWidth="1"/>
    <col min="10" max="11" width="11.140625" style="106" customWidth="1"/>
    <col min="12" max="12" width="10.28515625" style="106" customWidth="1"/>
    <col min="13" max="16384" width="9.140625" style="106"/>
  </cols>
  <sheetData>
    <row r="3" spans="1:12" x14ac:dyDescent="0.25">
      <c r="A3" s="105"/>
      <c r="B3" s="105"/>
      <c r="C3" s="105"/>
      <c r="D3" s="105"/>
      <c r="E3" s="105"/>
      <c r="F3" s="105"/>
      <c r="G3" s="105"/>
      <c r="H3" s="105"/>
      <c r="I3" s="105"/>
    </row>
    <row r="4" spans="1:12" x14ac:dyDescent="0.25">
      <c r="A4" s="106" t="str">
        <f>INDIR!A3</f>
        <v>HOUSTON GALVESTON AREA COUNCIL</v>
      </c>
      <c r="H4" s="106">
        <f>INDIR!D3</f>
        <v>0</v>
      </c>
      <c r="I4" s="106">
        <f>INDIR!E3</f>
        <v>39581.405044097221</v>
      </c>
    </row>
    <row r="5" spans="1:12" x14ac:dyDescent="0.25">
      <c r="H5" s="106">
        <f>INDIR!D4</f>
        <v>0</v>
      </c>
      <c r="I5" s="106" t="str">
        <f>INDIR!E4</f>
        <v>MANAGER'S NAME:</v>
      </c>
    </row>
    <row r="6" spans="1:12" x14ac:dyDescent="0.25">
      <c r="A6" s="106">
        <f>INDIR!A5</f>
        <v>0</v>
      </c>
      <c r="H6" s="106">
        <f>INDIR!D5</f>
        <v>0</v>
      </c>
      <c r="I6" s="106">
        <f>INDIR!E5</f>
        <v>0</v>
      </c>
    </row>
    <row r="7" spans="1:12" x14ac:dyDescent="0.25">
      <c r="E7" s="106">
        <f>INDIR!C6</f>
        <v>0</v>
      </c>
      <c r="F7" s="106">
        <f>INDIR!G6</f>
        <v>0</v>
      </c>
      <c r="H7" s="106">
        <f>INDIR!D6</f>
        <v>0</v>
      </c>
      <c r="I7" s="106">
        <f>INDIR!E6</f>
        <v>0</v>
      </c>
    </row>
    <row r="8" spans="1:12" x14ac:dyDescent="0.25">
      <c r="B8" s="106" t="s">
        <v>14</v>
      </c>
      <c r="C8" s="106" t="s">
        <v>14</v>
      </c>
      <c r="E8" s="106" t="str">
        <f>INDIR!C7</f>
        <v>ed</v>
      </c>
      <c r="F8" s="106" t="str">
        <f>INDIR!F7</f>
        <v>Intergov</v>
      </c>
      <c r="H8" s="106" t="str">
        <f>INDIR!D7</f>
        <v>finance</v>
      </c>
      <c r="I8" s="106" t="str">
        <f>INDIR!E7</f>
        <v>internal aud</v>
      </c>
    </row>
    <row r="9" spans="1:12" x14ac:dyDescent="0.25">
      <c r="B9" s="106" t="s">
        <v>17</v>
      </c>
      <c r="C9" s="106" t="s">
        <v>154</v>
      </c>
      <c r="D9" s="108">
        <v>100</v>
      </c>
      <c r="E9" s="108"/>
      <c r="F9" s="108"/>
      <c r="G9" s="108">
        <v>101</v>
      </c>
      <c r="H9" s="108"/>
      <c r="I9" s="108"/>
      <c r="J9" s="108">
        <v>102</v>
      </c>
      <c r="K9" s="108">
        <v>103</v>
      </c>
      <c r="L9" s="108">
        <v>104</v>
      </c>
    </row>
    <row r="10" spans="1:12" x14ac:dyDescent="0.25">
      <c r="A10" s="106" t="str">
        <f>INDIR!A10</f>
        <v>SALARIES</v>
      </c>
      <c r="B10" s="107">
        <f>INDIR!B10</f>
        <v>1156377.2342510573</v>
      </c>
      <c r="C10" s="107">
        <f>WORKSHOP!B10</f>
        <v>390523.51196372247</v>
      </c>
      <c r="D10" s="107">
        <f t="shared" ref="D10:D20" si="0">+B10+C10+L10</f>
        <v>2149402.8590999963</v>
      </c>
      <c r="E10" s="107">
        <f>INDIR!C10</f>
        <v>405696.55377220205</v>
      </c>
      <c r="F10" s="107">
        <f>INDIR!F10</f>
        <v>98854.715906594996</v>
      </c>
      <c r="G10" s="107">
        <f>+E10+F10</f>
        <v>504551.26967879705</v>
      </c>
      <c r="H10" s="107">
        <f>INDIR!D10</f>
        <v>510923.36597076734</v>
      </c>
      <c r="I10" s="107">
        <f>INDIR!E10</f>
        <v>140902.59860149273</v>
      </c>
      <c r="J10" s="107">
        <f t="shared" ref="J10:J20" si="1">SUM(H10:I10)</f>
        <v>651825.96457226004</v>
      </c>
      <c r="K10" s="107">
        <f t="shared" ref="K10:K34" si="2">+C10</f>
        <v>390523.51196372247</v>
      </c>
      <c r="L10" s="107">
        <f>'INTERNAL SVC'!B10</f>
        <v>602502.11288521648</v>
      </c>
    </row>
    <row r="11" spans="1:12" x14ac:dyDescent="0.25">
      <c r="A11" s="106" t="str">
        <f>INDIR!A11</f>
        <v>BENEFIT</v>
      </c>
      <c r="B11" s="107">
        <f>INDIR!B11</f>
        <v>557952.01552613499</v>
      </c>
      <c r="C11" s="107">
        <f>WORKSHOP!B11</f>
        <v>188427.59452249607</v>
      </c>
      <c r="D11" s="107">
        <f t="shared" si="0"/>
        <v>1037086.879515748</v>
      </c>
      <c r="E11" s="107">
        <f>INDIR!C11</f>
        <v>195748.58719508749</v>
      </c>
      <c r="F11" s="107">
        <f>INDIR!F11</f>
        <v>47697.400424932086</v>
      </c>
      <c r="G11" s="107">
        <f t="shared" ref="G11:G30" si="3">+E11+F11</f>
        <v>243445.98762001959</v>
      </c>
      <c r="H11" s="107">
        <f>INDIR!D11</f>
        <v>246520.52408089524</v>
      </c>
      <c r="I11" s="107">
        <f>INDIR!E11</f>
        <v>67985.503825220236</v>
      </c>
      <c r="J11" s="107">
        <f t="shared" si="1"/>
        <v>314506.02790611546</v>
      </c>
      <c r="K11" s="107">
        <f t="shared" si="2"/>
        <v>188427.59452249607</v>
      </c>
      <c r="L11" s="107">
        <f>'INTERNAL SVC'!B11</f>
        <v>290707.26946711692</v>
      </c>
    </row>
    <row r="12" spans="1:12" x14ac:dyDescent="0.25">
      <c r="A12" s="106" t="str">
        <f>INDIR!A12</f>
        <v xml:space="preserve">     TOTAL PERSONNEL</v>
      </c>
      <c r="B12" s="107">
        <f>INDIR!B12</f>
        <v>1714329.2497771922</v>
      </c>
      <c r="C12" s="107">
        <f>WORKSHOP!B12</f>
        <v>578951.10648621852</v>
      </c>
      <c r="D12" s="107">
        <f t="shared" si="0"/>
        <v>3186489.7386157443</v>
      </c>
      <c r="E12" s="107">
        <f>INDIR!C12</f>
        <v>601445.14096728957</v>
      </c>
      <c r="F12" s="107">
        <f>INDIR!F12</f>
        <v>146552.11633152707</v>
      </c>
      <c r="G12" s="107">
        <f t="shared" si="3"/>
        <v>747997.25729881669</v>
      </c>
      <c r="H12" s="107">
        <f>INDIR!D12</f>
        <v>757443.89005166257</v>
      </c>
      <c r="I12" s="107">
        <f>INDIR!E12</f>
        <v>208888.10242671298</v>
      </c>
      <c r="J12" s="107">
        <f t="shared" si="1"/>
        <v>966331.99247837556</v>
      </c>
      <c r="K12" s="107">
        <f t="shared" si="2"/>
        <v>578951.10648621852</v>
      </c>
      <c r="L12" s="107">
        <f>'INTERNAL SVC'!B12</f>
        <v>893209.38235233352</v>
      </c>
    </row>
    <row r="13" spans="1:12" x14ac:dyDescent="0.25">
      <c r="A13" s="106" t="str">
        <f>INDIR!A13</f>
        <v>INDIRECT</v>
      </c>
      <c r="B13" s="107">
        <f>INDIR!B13</f>
        <v>0</v>
      </c>
      <c r="C13" s="107">
        <f>WORKSHOP!B13</f>
        <v>65189.894590348209</v>
      </c>
      <c r="D13" s="107">
        <f t="shared" si="0"/>
        <v>165765.27104322094</v>
      </c>
      <c r="E13" s="107">
        <f>INDIR!C13</f>
        <v>0</v>
      </c>
      <c r="F13" s="107">
        <f>INDIR!F13</f>
        <v>0</v>
      </c>
      <c r="G13" s="107">
        <f t="shared" si="3"/>
        <v>0</v>
      </c>
      <c r="H13" s="107">
        <f>INDIR!D13</f>
        <v>0</v>
      </c>
      <c r="I13" s="107">
        <f>INDIR!E13</f>
        <v>0</v>
      </c>
      <c r="J13" s="107">
        <f t="shared" si="1"/>
        <v>0</v>
      </c>
      <c r="K13" s="107">
        <f t="shared" si="2"/>
        <v>65189.894590348209</v>
      </c>
      <c r="L13" s="107">
        <f>'INTERNAL SVC'!B13</f>
        <v>100575.37645287273</v>
      </c>
    </row>
    <row r="14" spans="1:12" x14ac:dyDescent="0.25">
      <c r="A14" s="106" t="str">
        <f>INDIR!A14</f>
        <v>CONSULTANT&amp; CONTR</v>
      </c>
      <c r="B14" s="107">
        <f>INDIR!B14</f>
        <v>24200</v>
      </c>
      <c r="C14" s="107">
        <f>WORKSHOP!B14</f>
        <v>124500</v>
      </c>
      <c r="D14" s="107">
        <f t="shared" si="0"/>
        <v>218700</v>
      </c>
      <c r="E14" s="107">
        <f>INDIR!C14</f>
        <v>2000</v>
      </c>
      <c r="F14" s="107">
        <f>INDIR!F14</f>
        <v>0</v>
      </c>
      <c r="G14" s="107">
        <f t="shared" si="3"/>
        <v>2000</v>
      </c>
      <c r="H14" s="107">
        <f>INDIR!D14</f>
        <v>7700</v>
      </c>
      <c r="I14" s="107">
        <f>INDIR!E14</f>
        <v>14500</v>
      </c>
      <c r="J14" s="107">
        <f t="shared" si="1"/>
        <v>22200</v>
      </c>
      <c r="K14" s="107">
        <f t="shared" si="2"/>
        <v>124500</v>
      </c>
      <c r="L14" s="107">
        <f>'INTERNAL SVC'!B14</f>
        <v>70000</v>
      </c>
    </row>
    <row r="15" spans="1:12" x14ac:dyDescent="0.25">
      <c r="A15" s="106" t="str">
        <f>INDIR!A15</f>
        <v>PASS-THRU</v>
      </c>
      <c r="B15" s="107">
        <f>INDIR!B15</f>
        <v>0</v>
      </c>
      <c r="C15" s="107">
        <f>WORKSHOP!B15</f>
        <v>0</v>
      </c>
      <c r="D15" s="107">
        <f t="shared" si="0"/>
        <v>0</v>
      </c>
      <c r="E15" s="107">
        <f>INDIR!C15</f>
        <v>0</v>
      </c>
      <c r="F15" s="107">
        <f>INDIR!F15</f>
        <v>0</v>
      </c>
      <c r="G15" s="107">
        <f t="shared" si="3"/>
        <v>0</v>
      </c>
      <c r="H15" s="107">
        <f>INDIR!D15</f>
        <v>0</v>
      </c>
      <c r="I15" s="107">
        <f>INDIR!E15</f>
        <v>0</v>
      </c>
      <c r="J15" s="107">
        <f t="shared" si="1"/>
        <v>0</v>
      </c>
      <c r="K15" s="107">
        <f t="shared" si="2"/>
        <v>0</v>
      </c>
      <c r="L15" s="107">
        <f>'INTERNAL SVC'!B15</f>
        <v>0</v>
      </c>
    </row>
    <row r="16" spans="1:12" x14ac:dyDescent="0.25">
      <c r="A16" s="106" t="str">
        <f>INDIR!A16</f>
        <v>TRAVEL</v>
      </c>
      <c r="B16" s="107">
        <f>INDIR!B16</f>
        <v>20700</v>
      </c>
      <c r="C16" s="107">
        <f>WORKSHOP!B16</f>
        <v>37000</v>
      </c>
      <c r="D16" s="107">
        <f t="shared" si="0"/>
        <v>61400</v>
      </c>
      <c r="E16" s="107">
        <f>INDIR!C16</f>
        <v>7000</v>
      </c>
      <c r="F16" s="107">
        <f>INDIR!F16</f>
        <v>1200</v>
      </c>
      <c r="G16" s="107">
        <f t="shared" si="3"/>
        <v>8200</v>
      </c>
      <c r="H16" s="107">
        <f>INDIR!D16</f>
        <v>9000</v>
      </c>
      <c r="I16" s="107">
        <f>INDIR!E16</f>
        <v>3500</v>
      </c>
      <c r="J16" s="107">
        <f t="shared" si="1"/>
        <v>12500</v>
      </c>
      <c r="K16" s="107">
        <f t="shared" si="2"/>
        <v>37000</v>
      </c>
      <c r="L16" s="107">
        <f>'INTERNAL SVC'!B16</f>
        <v>3700</v>
      </c>
    </row>
    <row r="17" spans="1:12" x14ac:dyDescent="0.25">
      <c r="A17" s="106" t="str">
        <f>INDIR!A17</f>
        <v>RENT</v>
      </c>
      <c r="B17" s="107">
        <f>INDIR!B17</f>
        <v>96439.564162214665</v>
      </c>
      <c r="C17" s="107">
        <f>WORKSHOP!B17</f>
        <v>39278.365536266232</v>
      </c>
      <c r="D17" s="107">
        <f t="shared" si="0"/>
        <v>198946.51812271436</v>
      </c>
      <c r="E17" s="107">
        <f>INDIR!C17</f>
        <v>25546.904413831697</v>
      </c>
      <c r="F17" s="107">
        <f>INDIR!F17</f>
        <v>8622.0802396681993</v>
      </c>
      <c r="G17" s="107">
        <f t="shared" si="3"/>
        <v>34168.984653499894</v>
      </c>
      <c r="H17" s="107">
        <f>INDIR!D17</f>
        <v>47900.445775934437</v>
      </c>
      <c r="I17" s="107">
        <f>INDIR!E17</f>
        <v>14370.13373278033</v>
      </c>
      <c r="J17" s="107">
        <f t="shared" si="1"/>
        <v>62270.579508714771</v>
      </c>
      <c r="K17" s="107">
        <f t="shared" si="2"/>
        <v>39278.365536266232</v>
      </c>
      <c r="L17" s="107">
        <f>'INTERNAL SVC'!B17</f>
        <v>63228.58842423345</v>
      </c>
    </row>
    <row r="18" spans="1:12" x14ac:dyDescent="0.25">
      <c r="A18" s="106" t="str">
        <f>INDIR!A18</f>
        <v>EXPENDABLE EQUIPMENT</v>
      </c>
      <c r="B18" s="107">
        <f>INDIR!B18</f>
        <v>9200</v>
      </c>
      <c r="C18" s="107">
        <f>WORKSHOP!B18</f>
        <v>2000</v>
      </c>
      <c r="D18" s="107">
        <f t="shared" si="0"/>
        <v>18200</v>
      </c>
      <c r="E18" s="107">
        <f>INDIR!C18</f>
        <v>5000</v>
      </c>
      <c r="F18" s="107">
        <f>INDIR!F18</f>
        <v>2700</v>
      </c>
      <c r="G18" s="107">
        <f t="shared" si="3"/>
        <v>7700</v>
      </c>
      <c r="H18" s="107">
        <f>INDIR!D18</f>
        <v>1500</v>
      </c>
      <c r="I18" s="107">
        <f>INDIR!E18</f>
        <v>0</v>
      </c>
      <c r="J18" s="107">
        <f t="shared" si="1"/>
        <v>1500</v>
      </c>
      <c r="K18" s="107">
        <f t="shared" si="2"/>
        <v>2000</v>
      </c>
      <c r="L18" s="107">
        <f>'INTERNAL SVC'!B18</f>
        <v>7000</v>
      </c>
    </row>
    <row r="19" spans="1:12" x14ac:dyDescent="0.25">
      <c r="A19" s="106" t="str">
        <f>INDIR!A19</f>
        <v>CAPITAL EQUIPMENT</v>
      </c>
      <c r="B19" s="107">
        <f>INDIR!B19</f>
        <v>0</v>
      </c>
      <c r="C19" s="107">
        <f>WORKSHOP!B19</f>
        <v>41000</v>
      </c>
      <c r="D19" s="107">
        <f t="shared" si="0"/>
        <v>41000</v>
      </c>
      <c r="E19" s="107">
        <f>INDIR!C19</f>
        <v>0</v>
      </c>
      <c r="F19" s="107">
        <f>INDIR!F19</f>
        <v>0</v>
      </c>
      <c r="G19" s="107">
        <f t="shared" si="3"/>
        <v>0</v>
      </c>
      <c r="H19" s="107">
        <f>INDIR!D19</f>
        <v>0</v>
      </c>
      <c r="I19" s="107">
        <f>INDIR!E19</f>
        <v>0</v>
      </c>
      <c r="J19" s="107">
        <f t="shared" si="1"/>
        <v>0</v>
      </c>
      <c r="K19" s="107">
        <f t="shared" si="2"/>
        <v>41000</v>
      </c>
      <c r="L19" s="107">
        <f>'INTERNAL SVC'!B19</f>
        <v>0</v>
      </c>
    </row>
    <row r="20" spans="1:12" x14ac:dyDescent="0.25">
      <c r="A20" s="106" t="str">
        <f>INDIR!A20</f>
        <v>OTHERS</v>
      </c>
      <c r="B20" s="107">
        <f>INDIR!B20</f>
        <v>654206</v>
      </c>
      <c r="C20" s="107">
        <f>WORKSHOP!B20</f>
        <v>141550</v>
      </c>
      <c r="D20" s="107">
        <f t="shared" si="0"/>
        <v>959906</v>
      </c>
      <c r="E20" s="107">
        <f>INDIR!C20</f>
        <v>96458</v>
      </c>
      <c r="F20" s="107">
        <f>INDIR!F20</f>
        <v>5900</v>
      </c>
      <c r="G20" s="107">
        <f t="shared" si="3"/>
        <v>102358</v>
      </c>
      <c r="H20" s="107">
        <f>INDIR!D20</f>
        <v>544748</v>
      </c>
      <c r="I20" s="107">
        <f>INDIR!E20</f>
        <v>7100</v>
      </c>
      <c r="J20" s="107">
        <f t="shared" si="1"/>
        <v>551848</v>
      </c>
      <c r="K20" s="107">
        <f t="shared" si="2"/>
        <v>141550</v>
      </c>
      <c r="L20" s="107">
        <f>'INTERNAL SVC'!B20</f>
        <v>164150</v>
      </c>
    </row>
    <row r="21" spans="1:12" x14ac:dyDescent="0.25">
      <c r="B21" s="107">
        <f>INDIR!B21</f>
        <v>0</v>
      </c>
      <c r="D21" s="107"/>
      <c r="E21" s="107">
        <f>INDIR!C21</f>
        <v>0</v>
      </c>
      <c r="F21" s="107">
        <f>INDIR!F21</f>
        <v>0</v>
      </c>
      <c r="G21" s="107">
        <f t="shared" si="3"/>
        <v>0</v>
      </c>
      <c r="H21" s="107">
        <f>INDIR!D21</f>
        <v>0</v>
      </c>
      <c r="I21" s="107">
        <f>INDIR!E21</f>
        <v>0</v>
      </c>
      <c r="J21" s="107"/>
      <c r="K21" s="107"/>
      <c r="L21" s="107"/>
    </row>
    <row r="22" spans="1:12" x14ac:dyDescent="0.25">
      <c r="A22" s="106" t="str">
        <f>INDIR!A22</f>
        <v>SUB-TOTAL</v>
      </c>
      <c r="B22" s="107">
        <f>INDIR!B22</f>
        <v>2519074.8139394065</v>
      </c>
      <c r="C22" s="107">
        <f>WORKSHOP!B22</f>
        <v>1029469.366612833</v>
      </c>
      <c r="D22" s="107">
        <f>+B22+C22+L22</f>
        <v>4850407.5277816793</v>
      </c>
      <c r="E22" s="107">
        <f>INDIR!C22</f>
        <v>737450.04538112122</v>
      </c>
      <c r="F22" s="107">
        <f>INDIR!F22</f>
        <v>164974.19657119527</v>
      </c>
      <c r="G22" s="107">
        <f t="shared" si="3"/>
        <v>902424.24195231649</v>
      </c>
      <c r="H22" s="107">
        <f>INDIR!D22</f>
        <v>1368292.335827597</v>
      </c>
      <c r="I22" s="107">
        <f>INDIR!E22</f>
        <v>248358.2361594933</v>
      </c>
      <c r="J22" s="107">
        <f t="shared" ref="J22:J27" si="4">SUM(H22:I22)</f>
        <v>1616650.5719870902</v>
      </c>
      <c r="K22" s="107">
        <f>+C22</f>
        <v>1029469.366612833</v>
      </c>
      <c r="L22" s="107">
        <f>'INTERNAL SVC'!B22</f>
        <v>1301863.3472294398</v>
      </c>
    </row>
    <row r="23" spans="1:12" x14ac:dyDescent="0.25">
      <c r="A23" s="106" t="str">
        <f>INDIR!A23</f>
        <v>GIS SUPPORT &amp; PROC</v>
      </c>
      <c r="B23" s="107">
        <f>INDIR!B23</f>
        <v>0</v>
      </c>
      <c r="C23" s="107">
        <f>WORKSHOP!B23</f>
        <v>5990.5431802401326</v>
      </c>
      <c r="D23" s="107">
        <f t="shared" ref="D23:D27" si="5">+B23+C23+L23</f>
        <v>5990.5431802401326</v>
      </c>
      <c r="E23" s="107">
        <f>INDIR!C23</f>
        <v>0</v>
      </c>
      <c r="F23" s="107">
        <f>INDIR!F23</f>
        <v>0</v>
      </c>
      <c r="G23" s="107">
        <f t="shared" si="3"/>
        <v>0</v>
      </c>
      <c r="H23" s="107">
        <f>INDIR!D23</f>
        <v>0</v>
      </c>
      <c r="I23" s="107">
        <f>INDIR!E23</f>
        <v>0</v>
      </c>
      <c r="J23" s="107">
        <f t="shared" si="4"/>
        <v>0</v>
      </c>
      <c r="K23" s="107">
        <f t="shared" si="2"/>
        <v>5990.5431802401326</v>
      </c>
    </row>
    <row r="24" spans="1:12" x14ac:dyDescent="0.25">
      <c r="A24" s="106" t="str">
        <f>INDIR!A24</f>
        <v>NETWORK ADM</v>
      </c>
      <c r="B24" s="107">
        <f>INDIR!B24</f>
        <v>0</v>
      </c>
      <c r="C24" s="107">
        <f>WORKSHOP!B24</f>
        <v>34424.649953987311</v>
      </c>
      <c r="D24" s="107">
        <f t="shared" si="5"/>
        <v>34424.649953987311</v>
      </c>
      <c r="E24" s="107">
        <f>INDIR!C24</f>
        <v>0</v>
      </c>
      <c r="F24" s="107">
        <f>INDIR!F24</f>
        <v>0</v>
      </c>
      <c r="G24" s="107">
        <f t="shared" si="3"/>
        <v>0</v>
      </c>
      <c r="H24" s="107">
        <f>INDIR!D24</f>
        <v>0</v>
      </c>
      <c r="I24" s="107">
        <f>INDIR!E24</f>
        <v>0</v>
      </c>
      <c r="J24" s="107">
        <f t="shared" si="4"/>
        <v>0</v>
      </c>
      <c r="K24" s="107">
        <f t="shared" si="2"/>
        <v>34424.649953987311</v>
      </c>
      <c r="L24" s="107">
        <f>'INTERNAL SVC'!B23</f>
        <v>0</v>
      </c>
    </row>
    <row r="25" spans="1:12" x14ac:dyDescent="0.25">
      <c r="A25" s="106" t="str">
        <f>INDIR!A25</f>
        <v>PERSONNEL</v>
      </c>
      <c r="B25" s="107">
        <f>INDIR!B25</f>
        <v>0</v>
      </c>
      <c r="C25" s="107">
        <f>WORKSHOP!B25</f>
        <v>14698.032782831406</v>
      </c>
      <c r="D25" s="107">
        <f t="shared" si="5"/>
        <v>14698.032782831406</v>
      </c>
      <c r="E25" s="107">
        <f>INDIR!C25</f>
        <v>0</v>
      </c>
      <c r="F25" s="107">
        <f>INDIR!F25</f>
        <v>0</v>
      </c>
      <c r="G25" s="107">
        <f t="shared" si="3"/>
        <v>0</v>
      </c>
      <c r="H25" s="107">
        <f>INDIR!D25</f>
        <v>0</v>
      </c>
      <c r="I25" s="107">
        <f>INDIR!E25</f>
        <v>0</v>
      </c>
      <c r="J25" s="107">
        <f t="shared" si="4"/>
        <v>0</v>
      </c>
      <c r="K25" s="107">
        <f t="shared" si="2"/>
        <v>14698.032782831406</v>
      </c>
      <c r="L25" s="107">
        <f>'INTERNAL SVC'!B24</f>
        <v>0</v>
      </c>
    </row>
    <row r="26" spans="1:12" x14ac:dyDescent="0.25">
      <c r="A26" s="106" t="str">
        <f>INDIR!A26</f>
        <v>PURCHASING</v>
      </c>
      <c r="B26" s="107">
        <f>INDIR!B26</f>
        <v>0</v>
      </c>
      <c r="C26" s="107">
        <f>WORKSHOP!B26</f>
        <v>6023.6756756257255</v>
      </c>
      <c r="D26" s="107">
        <f t="shared" si="5"/>
        <v>6023.6756756257255</v>
      </c>
      <c r="E26" s="107">
        <f>INDIR!C26</f>
        <v>0</v>
      </c>
      <c r="F26" s="107">
        <f>INDIR!F26</f>
        <v>0</v>
      </c>
      <c r="G26" s="107">
        <f t="shared" si="3"/>
        <v>0</v>
      </c>
      <c r="H26" s="107">
        <f>INDIR!D26</f>
        <v>0</v>
      </c>
      <c r="I26" s="107">
        <f>INDIR!E26</f>
        <v>0</v>
      </c>
      <c r="J26" s="107">
        <f t="shared" si="4"/>
        <v>0</v>
      </c>
      <c r="K26" s="107">
        <f t="shared" si="2"/>
        <v>6023.6756756257255</v>
      </c>
      <c r="L26" s="107">
        <f>'INTERNAL SVC'!B25</f>
        <v>0</v>
      </c>
    </row>
    <row r="27" spans="1:12" x14ac:dyDescent="0.25">
      <c r="A27" s="106" t="str">
        <f>INDIR!A27</f>
        <v>PRINTSHOP</v>
      </c>
      <c r="B27" s="107">
        <f>INDIR!B27</f>
        <v>0</v>
      </c>
      <c r="C27" s="107">
        <f>WORKSHOP!B27</f>
        <v>8454.9048207615851</v>
      </c>
      <c r="D27" s="107">
        <f t="shared" si="5"/>
        <v>8454.9048207615851</v>
      </c>
      <c r="E27" s="107">
        <f>INDIR!C27</f>
        <v>0</v>
      </c>
      <c r="F27" s="107">
        <f>INDIR!F27</f>
        <v>0</v>
      </c>
      <c r="G27" s="107">
        <f t="shared" si="3"/>
        <v>0</v>
      </c>
      <c r="H27" s="107">
        <f>INDIR!D27</f>
        <v>0</v>
      </c>
      <c r="I27" s="107">
        <f>INDIR!E27</f>
        <v>0</v>
      </c>
      <c r="J27" s="107">
        <f t="shared" si="4"/>
        <v>0</v>
      </c>
      <c r="K27" s="107">
        <f t="shared" si="2"/>
        <v>8454.9048207615851</v>
      </c>
      <c r="L27" s="107">
        <f>'INTERNAL SVC'!B26</f>
        <v>0</v>
      </c>
    </row>
    <row r="28" spans="1:12" x14ac:dyDescent="0.25">
      <c r="A28" s="106" t="s">
        <v>261</v>
      </c>
      <c r="B28" s="107">
        <f>INDIR!B28</f>
        <v>0</v>
      </c>
      <c r="C28" s="107">
        <f>WORKSHOP!B28</f>
        <v>5233.1357590214711</v>
      </c>
      <c r="D28" s="107"/>
      <c r="E28" s="107">
        <f>INDIR!C28</f>
        <v>0</v>
      </c>
      <c r="F28" s="107">
        <f>INDIR!F28</f>
        <v>0</v>
      </c>
      <c r="G28" s="107">
        <f t="shared" si="3"/>
        <v>0</v>
      </c>
      <c r="H28" s="107">
        <f>INDIR!D28</f>
        <v>0</v>
      </c>
      <c r="I28" s="107">
        <f>INDIR!E28</f>
        <v>0</v>
      </c>
      <c r="J28" s="107"/>
      <c r="K28" s="107"/>
    </row>
    <row r="29" spans="1:12" x14ac:dyDescent="0.25">
      <c r="B29" s="107"/>
      <c r="D29" s="107"/>
      <c r="E29" s="107"/>
      <c r="F29" s="107"/>
      <c r="G29" s="107"/>
      <c r="H29" s="107"/>
      <c r="I29" s="107"/>
      <c r="J29" s="107"/>
      <c r="K29" s="107"/>
    </row>
    <row r="30" spans="1:12" x14ac:dyDescent="0.25">
      <c r="A30" s="106" t="str">
        <f>INDIR!A29</f>
        <v>GRAND TOTAL</v>
      </c>
      <c r="B30" s="107">
        <f>INDIR!B29</f>
        <v>2519074.8139394065</v>
      </c>
      <c r="C30" s="107">
        <f>WORKSHOP!B30</f>
        <v>1104294.3087853005</v>
      </c>
      <c r="D30" s="107">
        <f>+B30+C30+L30</f>
        <v>4925232.469954147</v>
      </c>
      <c r="E30" s="107">
        <f>INDIR!C29</f>
        <v>737450.04538112122</v>
      </c>
      <c r="F30" s="107">
        <f>INDIR!F29</f>
        <v>164974.19657119527</v>
      </c>
      <c r="G30" s="107">
        <f t="shared" si="3"/>
        <v>902424.24195231649</v>
      </c>
      <c r="H30" s="107">
        <f>INDIR!D29</f>
        <v>1368292.335827597</v>
      </c>
      <c r="I30" s="107">
        <f>INDIR!E29</f>
        <v>248358.2361594933</v>
      </c>
      <c r="J30" s="107">
        <f>SUM(H30:I30)</f>
        <v>1616650.5719870902</v>
      </c>
      <c r="K30" s="107">
        <f>+C30</f>
        <v>1104294.3087853005</v>
      </c>
      <c r="L30" s="107">
        <f>'INTERNAL SVC'!B29</f>
        <v>1301863.3472294398</v>
      </c>
    </row>
    <row r="31" spans="1:12" x14ac:dyDescent="0.25">
      <c r="C31" s="107"/>
      <c r="D31" s="107">
        <f>+B31+C31+L31</f>
        <v>0</v>
      </c>
      <c r="E31" s="107"/>
      <c r="F31" s="107"/>
      <c r="G31" s="107"/>
      <c r="H31" s="107"/>
      <c r="I31" s="107"/>
      <c r="J31" s="107"/>
      <c r="K31" s="107">
        <f>+C31</f>
        <v>0</v>
      </c>
      <c r="L31" s="107"/>
    </row>
    <row r="32" spans="1:12" x14ac:dyDescent="0.25">
      <c r="C32" s="107">
        <f>WORKSHOP!B31</f>
        <v>0</v>
      </c>
      <c r="D32" s="107">
        <f>+B32+C32+L32</f>
        <v>0</v>
      </c>
      <c r="E32" s="107"/>
      <c r="F32" s="107"/>
      <c r="G32" s="107"/>
      <c r="H32" s="107"/>
      <c r="I32" s="107"/>
      <c r="J32" s="107"/>
      <c r="K32" s="107">
        <f t="shared" si="2"/>
        <v>0</v>
      </c>
      <c r="L32" s="107"/>
    </row>
    <row r="33" spans="1:12" x14ac:dyDescent="0.25">
      <c r="A33" s="106" t="s">
        <v>204</v>
      </c>
      <c r="C33" s="107">
        <f>+WORKSHOP!B54</f>
        <v>0</v>
      </c>
      <c r="D33" s="107">
        <f>+K33</f>
        <v>0</v>
      </c>
      <c r="E33" s="107"/>
      <c r="F33" s="107"/>
      <c r="G33" s="107"/>
      <c r="H33" s="107"/>
      <c r="I33" s="107"/>
      <c r="J33" s="107"/>
      <c r="K33" s="107">
        <f>+C33</f>
        <v>0</v>
      </c>
      <c r="L33" s="107"/>
    </row>
    <row r="34" spans="1:12" x14ac:dyDescent="0.25">
      <c r="A34" s="106" t="s">
        <v>154</v>
      </c>
      <c r="C34" s="107">
        <f>+WORKSHOP!B58</f>
        <v>0</v>
      </c>
      <c r="D34" s="107">
        <f>+B34+C34+L34</f>
        <v>0</v>
      </c>
      <c r="E34" s="107"/>
      <c r="F34" s="107"/>
      <c r="G34" s="107"/>
      <c r="H34" s="107"/>
      <c r="I34" s="107"/>
      <c r="J34" s="107"/>
      <c r="K34" s="107">
        <f t="shared" si="2"/>
        <v>0</v>
      </c>
      <c r="L34" s="107"/>
    </row>
    <row r="35" spans="1:12" x14ac:dyDescent="0.25">
      <c r="A35" s="106" t="s">
        <v>333</v>
      </c>
      <c r="C35" s="107">
        <f>+WORKSHOP!B62</f>
        <v>0</v>
      </c>
      <c r="D35" s="107"/>
      <c r="E35" s="107"/>
      <c r="F35" s="107"/>
      <c r="G35" s="107"/>
      <c r="H35" s="107"/>
      <c r="I35" s="107"/>
      <c r="J35" s="107"/>
      <c r="K35" s="107">
        <f>+C35</f>
        <v>0</v>
      </c>
      <c r="L35" s="107"/>
    </row>
    <row r="36" spans="1:12" x14ac:dyDescent="0.25">
      <c r="A36" s="106" t="s">
        <v>222</v>
      </c>
      <c r="C36" s="107"/>
      <c r="D36" s="107">
        <f>+D30-D33-D34-D38-D37</f>
        <v>4351923.1611688463</v>
      </c>
      <c r="E36" s="107"/>
      <c r="F36" s="107"/>
      <c r="G36" s="107">
        <f>+G30</f>
        <v>902424.24195231649</v>
      </c>
      <c r="H36" s="107"/>
      <c r="I36" s="107"/>
      <c r="J36" s="107">
        <f>+J30</f>
        <v>1616650.5719870902</v>
      </c>
      <c r="K36" s="107"/>
      <c r="L36" s="107">
        <f>+L30</f>
        <v>1301863.3472294398</v>
      </c>
    </row>
    <row r="37" spans="1:12" x14ac:dyDescent="0.25">
      <c r="A37" s="106" t="s">
        <v>171</v>
      </c>
      <c r="C37" s="107"/>
      <c r="D37" s="107">
        <f>+WORKSHOP!I57</f>
        <v>530985</v>
      </c>
      <c r="E37" s="107"/>
      <c r="F37" s="107"/>
      <c r="G37" s="107"/>
      <c r="H37" s="107"/>
      <c r="I37" s="107"/>
      <c r="J37" s="107"/>
      <c r="K37" s="107">
        <f>+D37</f>
        <v>530985</v>
      </c>
      <c r="L37" s="107"/>
    </row>
    <row r="38" spans="1:12" x14ac:dyDescent="0.25">
      <c r="A38" s="106" t="s">
        <v>212</v>
      </c>
      <c r="C38" s="107">
        <f>+WORKSHOP!B67</f>
        <v>0</v>
      </c>
      <c r="D38" s="107">
        <f>+K38-D37</f>
        <v>42324.308785300469</v>
      </c>
      <c r="E38" s="107"/>
      <c r="F38" s="107"/>
      <c r="G38" s="107"/>
      <c r="H38" s="107"/>
      <c r="I38" s="107"/>
      <c r="J38" s="107"/>
      <c r="K38" s="107">
        <f>+K30-K37</f>
        <v>573309.30878530047</v>
      </c>
      <c r="L38" s="107"/>
    </row>
    <row r="39" spans="1:12" x14ac:dyDescent="0.25">
      <c r="C39" s="107">
        <f>WORKSHOP!B67</f>
        <v>0</v>
      </c>
      <c r="D39" s="107"/>
      <c r="E39" s="107"/>
      <c r="F39" s="107"/>
      <c r="G39" s="107"/>
      <c r="H39" s="107"/>
      <c r="I39" s="107"/>
      <c r="J39" s="107"/>
      <c r="K39" s="107"/>
      <c r="L39" s="107"/>
    </row>
    <row r="40" spans="1:12" x14ac:dyDescent="0.25">
      <c r="A40" s="109" t="s">
        <v>14</v>
      </c>
      <c r="C40" s="107">
        <f>WORKSHOP!B70</f>
        <v>0</v>
      </c>
      <c r="D40" s="107">
        <f>SUM(D33:D38)</f>
        <v>4925232.469954147</v>
      </c>
      <c r="E40" s="107">
        <f t="shared" ref="E40:L40" si="6">SUM(E33:E38)</f>
        <v>0</v>
      </c>
      <c r="F40" s="107">
        <f t="shared" si="6"/>
        <v>0</v>
      </c>
      <c r="G40" s="107">
        <f t="shared" si="6"/>
        <v>902424.24195231649</v>
      </c>
      <c r="H40" s="107">
        <f t="shared" si="6"/>
        <v>0</v>
      </c>
      <c r="I40" s="107">
        <f t="shared" si="6"/>
        <v>0</v>
      </c>
      <c r="J40" s="107">
        <f t="shared" si="6"/>
        <v>1616650.5719870902</v>
      </c>
      <c r="K40" s="107">
        <f t="shared" si="6"/>
        <v>1104294.3087853005</v>
      </c>
      <c r="L40" s="107">
        <f t="shared" si="6"/>
        <v>1301863.3472294398</v>
      </c>
    </row>
    <row r="41" spans="1:12" x14ac:dyDescent="0.25">
      <c r="C41" s="107"/>
      <c r="D41" s="107"/>
      <c r="E41" s="107"/>
      <c r="F41" s="107"/>
      <c r="G41" s="107"/>
      <c r="H41" s="107"/>
      <c r="I41" s="107"/>
      <c r="J41" s="107"/>
      <c r="L41" s="107"/>
    </row>
    <row r="42" spans="1:12" x14ac:dyDescent="0.25">
      <c r="C42" s="107"/>
      <c r="D42" s="107"/>
      <c r="E42" s="107"/>
      <c r="F42" s="107"/>
      <c r="G42" s="107"/>
      <c r="H42" s="107"/>
      <c r="I42" s="107"/>
      <c r="J42" s="107"/>
      <c r="L42" s="107"/>
    </row>
    <row r="43" spans="1:12" x14ac:dyDescent="0.25">
      <c r="C43" s="107"/>
      <c r="D43" s="107"/>
      <c r="E43" s="107"/>
      <c r="F43" s="107"/>
      <c r="G43" s="107"/>
      <c r="H43" s="107"/>
      <c r="I43" s="107"/>
      <c r="J43" s="107"/>
      <c r="K43" s="107"/>
      <c r="L43" s="107"/>
    </row>
    <row r="44" spans="1:12" x14ac:dyDescent="0.25">
      <c r="A44" s="107"/>
      <c r="C44" s="107"/>
      <c r="E44" s="107"/>
      <c r="F44" s="107"/>
      <c r="G44" s="107"/>
      <c r="H44" s="107"/>
      <c r="I44" s="107"/>
      <c r="J44" s="107"/>
      <c r="L44" s="107"/>
    </row>
    <row r="45" spans="1:12" x14ac:dyDescent="0.25">
      <c r="C45" s="107"/>
      <c r="D45" s="107"/>
      <c r="G45" s="107"/>
      <c r="J45" s="107"/>
      <c r="K45" s="107"/>
      <c r="L45" s="107"/>
    </row>
    <row r="46" spans="1:12" x14ac:dyDescent="0.25">
      <c r="A46" s="107"/>
      <c r="C46" s="107"/>
      <c r="D46" s="107"/>
      <c r="E46" s="107"/>
      <c r="F46" s="107"/>
      <c r="G46" s="107"/>
      <c r="H46" s="107"/>
      <c r="I46" s="107"/>
      <c r="J46" s="107"/>
      <c r="K46" s="107"/>
      <c r="L46" s="107"/>
    </row>
  </sheetData>
  <customSheetViews>
    <customSheetView guid="{CB724201-FBEC-4626-9DD9-AEC98BB80DB0}" showPageBreaks="1" printArea="1" hiddenColumns="1" showRuler="0">
      <pane xSplit="0.95454545454545459" topLeftCell="G1" activePane="topRight"/>
      <selection pane="topRight" activeCell="G1" sqref="G1:M65536"/>
      <pageMargins left="0.75" right="0.75" top="0.5" bottom="0.5" header="0.75" footer="0.5"/>
      <pageSetup scale="75" orientation="portrait" r:id="rId1"/>
      <headerFooter alignWithMargins="0"/>
    </customSheetView>
    <customSheetView guid="{20CF2976-B2A7-4F04-88DC-0AB25CA8A6C6}" showPageBreaks="1" printArea="1" hiddenColumns="1" showRuler="0">
      <pane xSplit="0.95454545454545459" topLeftCell="G1" activePane="topRight"/>
      <selection pane="topRight" activeCell="N1" sqref="N1:Q65536"/>
      <pageMargins left="0.75" right="0.75" top="0.5" bottom="0.5" header="0.75" footer="0.5"/>
      <pageSetup scale="75" orientation="portrait" r:id="rId2"/>
      <headerFooter alignWithMargins="0"/>
    </customSheetView>
    <customSheetView guid="{497CB486-623F-41B0-B370-EF2A82E78B1D}" showPageBreaks="1" printArea="1" hiddenColumns="1" showRuler="0">
      <pane xSplit="0.95454545454545459" topLeftCell="AY1" activePane="topRight"/>
      <selection pane="topRight" activeCell="AY1" sqref="AY1:BF65536"/>
      <pageMargins left="0.75" right="0.75" top="0.5" bottom="0.5" header="0.75" footer="0.5"/>
      <pageSetup scale="75" orientation="portrait" r:id="rId3"/>
      <headerFooter alignWithMargins="0"/>
    </customSheetView>
    <customSheetView guid="{ED9CD846-0F6B-4BF7-A940-412E425E8FCE}" showPageBreaks="1" printArea="1" hiddenColumns="1" showRuler="0">
      <pane xSplit="0.95454545454545459" topLeftCell="AY1" activePane="topRight"/>
      <selection pane="topRight" activeCell="BO1" sqref="BO1:BU65536"/>
      <pageMargins left="0.75" right="0.75" top="0.5" bottom="0.5" header="0.75" footer="0.5"/>
      <pageSetup scale="75" orientation="portrait" r:id="rId4"/>
      <headerFooter alignWithMargins="0"/>
    </customSheetView>
    <customSheetView guid="{921A7AC6-7D1A-435F-A825-B8B8C1A90F20}" showPageBreaks="1" printArea="1" hiddenColumns="1" showRuler="0">
      <pane xSplit="0.95454545454545459" topLeftCell="BO1" activePane="topRight"/>
      <selection pane="topRight" activeCell="BV1" sqref="BV1:CB65536"/>
      <pageMargins left="0.75" right="0.75" top="0.5" bottom="0.5" header="0.75" footer="0.5"/>
      <pageSetup scale="75" orientation="portrait" r:id="rId5"/>
      <headerFooter alignWithMargins="0"/>
    </customSheetView>
    <customSheetView guid="{1D9F4367-0C2F-46F1-9E55-939D20D76F5B}" showPageBreaks="1" printArea="1" hiddenColumns="1" showRuler="0">
      <pane xSplit="0.95454545454545459" topLeftCell="BO1" activePane="topRight"/>
      <selection pane="topRight" activeCell="CC1" sqref="CC1:CC65536"/>
      <pageMargins left="0.75" right="0.75" top="0.5" bottom="0.5" header="0.75" footer="0.5"/>
      <pageSetup scale="75" orientation="portrait" r:id="rId6"/>
      <headerFooter alignWithMargins="0"/>
    </customSheetView>
    <customSheetView guid="{AADB8EA3-75F0-4468-B5D5-C7110D6EC38B}" showPageBreaks="1" printArea="1" hiddenColumns="1" showRuler="0">
      <pane xSplit="0.95454545454545459" topLeftCell="G1" activePane="topRight"/>
      <selection pane="topRight" activeCell="AN1" sqref="AN1:AR65536"/>
      <pageMargins left="0.75" right="0.75" top="0.5" bottom="0.5" header="0.75" footer="0.5"/>
      <pageSetup scale="75" orientation="portrait" r:id="rId7"/>
      <headerFooter alignWithMargins="0"/>
    </customSheetView>
    <customSheetView guid="{8970DFA1-A026-4639-BD60-39EC20285CCC}" showPageBreaks="1" showRuler="0">
      <selection activeCell="E32" sqref="E32"/>
    </customSheetView>
  </customSheetViews>
  <phoneticPr fontId="0" type="noConversion"/>
  <pageMargins left="0.75" right="0.75" top="0.5" bottom="0.5" header="0.75" footer="0.5"/>
  <pageSetup scale="75" orientation="portrait" r:id="rId8"/>
  <headerFooter alignWithMargins="0"/>
  <legacyDrawing r:id="rId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AH70"/>
  <sheetViews>
    <sheetView topLeftCell="A13" workbookViewId="0">
      <selection activeCell="A3" sqref="A3"/>
    </sheetView>
  </sheetViews>
  <sheetFormatPr defaultRowHeight="12.75" x14ac:dyDescent="0.2"/>
  <cols>
    <col min="1" max="1" width="25.5703125" customWidth="1"/>
    <col min="2" max="2" width="10.140625" bestFit="1" customWidth="1"/>
    <col min="3" max="3" width="9.28515625" style="59" bestFit="1" customWidth="1"/>
    <col min="4" max="4" width="10.28515625" style="69" customWidth="1"/>
    <col min="5" max="5" width="9.28515625" style="71" bestFit="1" customWidth="1"/>
    <col min="6" max="6" width="9.5703125" style="59" customWidth="1"/>
    <col min="7" max="8" width="9.140625" style="59"/>
    <col min="9" max="9" width="11.28515625" style="59" customWidth="1"/>
    <col min="10" max="13" width="9.140625" style="69"/>
    <col min="14" max="14" width="9.140625" style="71"/>
    <col min="15" max="15" width="9.140625" style="69"/>
    <col min="16" max="16" width="11.85546875" style="59" customWidth="1"/>
    <col min="17" max="17" width="13.5703125" style="69" customWidth="1"/>
    <col min="18" max="18" width="14.140625" style="69" customWidth="1"/>
    <col min="19" max="19" width="12.5703125" style="69" customWidth="1"/>
    <col min="20" max="22" width="9.140625" style="69"/>
    <col min="23" max="23" width="9.140625" style="71"/>
    <col min="24" max="25" width="9.140625" style="59"/>
    <col min="26" max="26" width="13.5703125" style="69" customWidth="1"/>
    <col min="27" max="27" width="14.5703125" style="59" bestFit="1" customWidth="1"/>
    <col min="28" max="28" width="16.28515625" style="59" bestFit="1" customWidth="1"/>
    <col min="29" max="29" width="9.140625" style="59"/>
    <col min="30" max="31" width="9.140625" style="64"/>
    <col min="32" max="32" width="14.5703125" style="64" bestFit="1" customWidth="1"/>
    <col min="33" max="34" width="9.140625" style="64"/>
  </cols>
  <sheetData>
    <row r="3" spans="1:34" x14ac:dyDescent="0.2">
      <c r="F3" s="59">
        <f>'C&amp;E'!B6</f>
        <v>0</v>
      </c>
      <c r="G3" s="59" t="str">
        <f>'C&amp;E'!C6</f>
        <v>SOLID WASTE</v>
      </c>
      <c r="H3" s="59" t="str">
        <f>'C&amp;E'!D6</f>
        <v>REGIONAL WATER QUALITY</v>
      </c>
      <c r="I3" s="59" t="str">
        <f>'C&amp;E'!E6</f>
        <v>ECONOMIC DEVELOPMENT</v>
      </c>
      <c r="J3" s="69" t="str">
        <f>'C&amp;E'!F6</f>
        <v>H-GALDC</v>
      </c>
      <c r="K3" s="69" t="str">
        <f>'C&amp;E'!G6</f>
        <v>COMMUNITY DEVELOPMENT</v>
      </c>
      <c r="L3" s="69" t="str">
        <f>'C&amp;E'!H6</f>
        <v>LAND USE</v>
      </c>
      <c r="M3" s="69" t="str">
        <f>'C&amp;E'!I6</f>
        <v>FORECAST</v>
      </c>
      <c r="N3" s="71" t="str">
        <f>'C&amp;E'!J6</f>
        <v>PED/BIKE</v>
      </c>
      <c r="O3" s="69" t="str">
        <f>'C&amp;E'!K6</f>
        <v>WATERSHED AND BAYOU PROJECTS</v>
      </c>
      <c r="P3" s="59" t="str">
        <f>'C&amp;E'!L6</f>
        <v>LOCAL - EXPENSE</v>
      </c>
      <c r="Q3" s="69" t="str">
        <f>'C&amp;E'!M6</f>
        <v>IKE - HOUSING</v>
      </c>
      <c r="R3" s="69" t="e">
        <f>'C&amp;E'!#REF!</f>
        <v>#REF!</v>
      </c>
      <c r="S3" s="69" t="str">
        <f>'C&amp;E'!N6</f>
        <v>PLANSOURCE</v>
      </c>
      <c r="T3" s="69" t="e">
        <f>'C&amp;E'!#REF!</f>
        <v>#REF!</v>
      </c>
      <c r="U3" s="69" t="e">
        <f>'C&amp;E'!#REF!</f>
        <v>#REF!</v>
      </c>
      <c r="V3" s="69" t="e">
        <f>'C&amp;E'!#REF!</f>
        <v>#REF!</v>
      </c>
      <c r="W3" s="71" t="e">
        <f>'C&amp;E'!#REF!</f>
        <v>#REF!</v>
      </c>
      <c r="X3" s="59" t="e">
        <f>'C&amp;E'!#REF!</f>
        <v>#REF!</v>
      </c>
      <c r="Y3" s="59" t="e">
        <f>'C&amp;E'!#REF!</f>
        <v>#REF!</v>
      </c>
      <c r="Z3" s="69" t="e">
        <f>'C&amp;E'!#REF!</f>
        <v>#REF!</v>
      </c>
      <c r="AA3" s="59" t="e">
        <f>'C&amp;E'!#REF!</f>
        <v>#REF!</v>
      </c>
      <c r="AB3" s="59" t="e">
        <f>'C&amp;E'!#REF!</f>
        <v>#REF!</v>
      </c>
      <c r="AC3" s="59" t="e">
        <f>'C&amp;E'!#REF!</f>
        <v>#REF!</v>
      </c>
    </row>
    <row r="4" spans="1:34" x14ac:dyDescent="0.2">
      <c r="F4" s="59" t="e">
        <f>'C&amp;E'!#REF!</f>
        <v>#REF!</v>
      </c>
      <c r="G4" s="59" t="e">
        <f>'C&amp;E'!#REF!</f>
        <v>#REF!</v>
      </c>
      <c r="H4" s="59" t="e">
        <f>'C&amp;E'!#REF!</f>
        <v>#REF!</v>
      </c>
      <c r="I4" s="59" t="e">
        <f>'C&amp;E'!#REF!</f>
        <v>#REF!</v>
      </c>
      <c r="J4" s="69" t="e">
        <f>'C&amp;E'!#REF!</f>
        <v>#REF!</v>
      </c>
      <c r="K4" s="69" t="e">
        <f>'C&amp;E'!#REF!</f>
        <v>#REF!</v>
      </c>
      <c r="L4" s="69" t="e">
        <f>'C&amp;E'!#REF!</f>
        <v>#REF!</v>
      </c>
      <c r="M4" s="69" t="e">
        <f>'C&amp;E'!#REF!</f>
        <v>#REF!</v>
      </c>
      <c r="N4" s="71" t="e">
        <f>'C&amp;E'!#REF!</f>
        <v>#REF!</v>
      </c>
      <c r="O4" s="69" t="e">
        <f>'C&amp;E'!#REF!</f>
        <v>#REF!</v>
      </c>
      <c r="P4" s="59" t="e">
        <f>'C&amp;E'!#REF!</f>
        <v>#REF!</v>
      </c>
      <c r="Q4" s="69" t="e">
        <f>'C&amp;E'!#REF!</f>
        <v>#REF!</v>
      </c>
      <c r="R4" s="69" t="e">
        <f>'C&amp;E'!#REF!</f>
        <v>#REF!</v>
      </c>
      <c r="S4" s="69" t="e">
        <f>'C&amp;E'!#REF!</f>
        <v>#REF!</v>
      </c>
      <c r="T4" s="69">
        <f>'C&amp;E'!O6</f>
        <v>0</v>
      </c>
      <c r="U4" s="69">
        <f>'C&amp;E'!P6</f>
        <v>0</v>
      </c>
      <c r="V4" s="69">
        <f>'C&amp;E'!Q6</f>
        <v>0</v>
      </c>
      <c r="W4" s="71">
        <f>'C&amp;E'!R6</f>
        <v>0</v>
      </c>
      <c r="X4" s="59">
        <f>'C&amp;E'!S6</f>
        <v>0</v>
      </c>
      <c r="Y4" s="59">
        <f>'C&amp;E'!T6</f>
        <v>0</v>
      </c>
      <c r="Z4" s="69">
        <f>'C&amp;E'!U6</f>
        <v>0</v>
      </c>
      <c r="AA4" s="59">
        <f>'C&amp;E'!V6</f>
        <v>0</v>
      </c>
      <c r="AB4" s="59">
        <f>'C&amp;E'!W6</f>
        <v>0</v>
      </c>
      <c r="AC4" s="59">
        <f>'C&amp;E'!X6</f>
        <v>0</v>
      </c>
    </row>
    <row r="5" spans="1:34" x14ac:dyDescent="0.2">
      <c r="A5" t="str">
        <f>'C&amp;E'!A7</f>
        <v>EXPENDITURES</v>
      </c>
      <c r="B5">
        <v>200</v>
      </c>
      <c r="C5" s="59">
        <v>201</v>
      </c>
      <c r="D5" s="69">
        <v>202</v>
      </c>
      <c r="E5" s="71">
        <v>203</v>
      </c>
      <c r="F5" s="59">
        <f>'C&amp;E'!B7</f>
        <v>0</v>
      </c>
      <c r="G5" s="59" t="str">
        <f>'C&amp;E'!C7</f>
        <v>SW</v>
      </c>
      <c r="H5" s="59" t="str">
        <f>'C&amp;E'!D7</f>
        <v>CRP</v>
      </c>
      <c r="I5" s="59" t="str">
        <f>'C&amp;E'!E7</f>
        <v>WQ</v>
      </c>
      <c r="J5" s="69" t="str">
        <f>'C&amp;E'!F7</f>
        <v>TMDL - MULTI PROJECT</v>
      </c>
      <c r="K5" s="69" t="str">
        <f>'C&amp;E'!G7</f>
        <v>EDA- PLANNING</v>
      </c>
      <c r="L5" s="69" t="str">
        <f>'C&amp;E'!H7</f>
        <v>TXCDBG</v>
      </c>
      <c r="M5" s="69" t="str">
        <f>'C&amp;E'!I7</f>
        <v>LIVABLE CENTERS</v>
      </c>
      <c r="N5" s="71" t="str">
        <f>'C&amp;E'!J7</f>
        <v>FORECAST</v>
      </c>
      <c r="O5" s="69" t="str">
        <f>'C&amp;E'!K7</f>
        <v>LOCAL - EXPENSE</v>
      </c>
      <c r="P5" s="59" t="str">
        <f>'C&amp;E'!L7</f>
        <v>EDA - DISASTER RECOVERY</v>
      </c>
      <c r="Q5" s="69" t="str">
        <f>'C&amp;E'!M7</f>
        <v>GLO (TDHCA) - IKE</v>
      </c>
      <c r="R5" s="69" t="e">
        <f>'C&amp;E'!#REF!</f>
        <v>#REF!</v>
      </c>
      <c r="S5" s="69" t="str">
        <f>'C&amp;E'!N7</f>
        <v>LOCAL SUSTAINABILITY</v>
      </c>
      <c r="T5" s="69" t="str">
        <f>'C&amp;E'!O7</f>
        <v>Harvey Relief</v>
      </c>
      <c r="U5" s="69">
        <f>'C&amp;E'!P7</f>
        <v>0</v>
      </c>
      <c r="V5" s="69">
        <f>'C&amp;E'!Q7</f>
        <v>0</v>
      </c>
      <c r="W5" s="71">
        <f>'C&amp;E'!R7</f>
        <v>0</v>
      </c>
      <c r="X5" s="59">
        <f>'C&amp;E'!S7</f>
        <v>0</v>
      </c>
      <c r="Y5" s="59">
        <f>'C&amp;E'!T7</f>
        <v>0</v>
      </c>
      <c r="Z5" s="69">
        <f>'C&amp;E'!U7</f>
        <v>0</v>
      </c>
      <c r="AA5" s="59">
        <f>'C&amp;E'!V7</f>
        <v>0</v>
      </c>
      <c r="AB5" s="59">
        <f>'C&amp;E'!W7</f>
        <v>0</v>
      </c>
      <c r="AC5" s="59">
        <f>'C&amp;E'!X7</f>
        <v>0</v>
      </c>
    </row>
    <row r="6" spans="1:34" x14ac:dyDescent="0.2">
      <c r="F6" s="59" t="str">
        <f>'C&amp;E'!B8</f>
        <v>TOTAL</v>
      </c>
      <c r="G6" s="59" t="str">
        <f>'C&amp;E'!C8</f>
        <v>TCEQ.18.0301</v>
      </c>
      <c r="H6" s="59" t="str">
        <f>'C&amp;E'!D8</f>
        <v>TCEQ.18.0601 - TCEQ.18.0604</v>
      </c>
      <c r="I6" s="59" t="str">
        <f>'C&amp;E'!E8</f>
        <v>TCEQ.18.0121</v>
      </c>
      <c r="J6" s="69" t="str">
        <f>'C&amp;E'!F8</f>
        <v>TCEQ.18.0401 - TCEQ.18.0403</v>
      </c>
      <c r="K6" s="69" t="str">
        <f>'C&amp;E'!G8</f>
        <v>EDAC.18.0101</v>
      </c>
      <c r="L6" s="69" t="str">
        <f>'C&amp;E'!H8</f>
        <v>HCAF.18.0101-HCAF.18.0102</v>
      </c>
      <c r="M6" s="69" t="str">
        <f>'C&amp;E'!I8</f>
        <v>TDOT.18.0440</v>
      </c>
      <c r="N6" s="71" t="str">
        <f>'C&amp;E'!J8</f>
        <v>TDOT.18.0210</v>
      </c>
      <c r="O6" s="69" t="str">
        <f>'C&amp;E'!K8</f>
        <v>LOCL.18.0209</v>
      </c>
      <c r="P6" s="59" t="str">
        <f>'C&amp;E'!L8</f>
        <v>EDAC.16.0101</v>
      </c>
      <c r="Q6" s="69" t="str">
        <f>'C&amp;E'!M8</f>
        <v>HCAF.12.0401-HCAF.12.0504</v>
      </c>
      <c r="R6" s="69" t="e">
        <f>'C&amp;E'!#REF!</f>
        <v>#REF!</v>
      </c>
      <c r="S6" s="69" t="str">
        <f>'C&amp;E'!N8</f>
        <v>LOCL.18.0214</v>
      </c>
      <c r="T6" s="69">
        <f>'C&amp;E'!O8</f>
        <v>0</v>
      </c>
      <c r="U6" s="69">
        <f>'C&amp;E'!P8</f>
        <v>0</v>
      </c>
      <c r="V6" s="69">
        <f>'C&amp;E'!Q8</f>
        <v>0</v>
      </c>
      <c r="W6" s="71">
        <f>'C&amp;E'!R8</f>
        <v>0</v>
      </c>
      <c r="X6" s="59">
        <f>'C&amp;E'!S8</f>
        <v>0</v>
      </c>
      <c r="Y6" s="59">
        <f>'C&amp;E'!T8</f>
        <v>0</v>
      </c>
      <c r="Z6" s="69">
        <f>'C&amp;E'!U8</f>
        <v>0</v>
      </c>
      <c r="AA6" s="59">
        <f>'C&amp;E'!V8</f>
        <v>0</v>
      </c>
      <c r="AB6" s="59">
        <f>'C&amp;E'!W8</f>
        <v>0</v>
      </c>
      <c r="AC6" s="59">
        <f>'C&amp;E'!X8</f>
        <v>0</v>
      </c>
    </row>
    <row r="7" spans="1:34" x14ac:dyDescent="0.2">
      <c r="A7" t="str">
        <f>'C&amp;E'!A9</f>
        <v>SALARIES</v>
      </c>
      <c r="B7" s="20" t="e">
        <f>+'C&amp;E'!#REF!</f>
        <v>#REF!</v>
      </c>
      <c r="C7" s="60">
        <f>+F7+G7+H7+I7+P7+X7+Y7+AA7+AB7+AC7</f>
        <v>2787615.9026977327</v>
      </c>
      <c r="D7" s="70" t="e">
        <f>+J7+K7+L7+M7+O7+Q7+R7+S7+T7+U7+V7+Z7</f>
        <v>#REF!</v>
      </c>
      <c r="E7" s="72">
        <f>+N7+W7</f>
        <v>0</v>
      </c>
      <c r="F7" s="60">
        <f>'C&amp;E'!B9</f>
        <v>2107688.0112500852</v>
      </c>
      <c r="G7" s="60">
        <f>'C&amp;E'!C9</f>
        <v>187686.2669420109</v>
      </c>
      <c r="H7" s="60">
        <f>'C&amp;E'!D9</f>
        <v>411742.62612712244</v>
      </c>
      <c r="I7" s="60">
        <f>'C&amp;E'!E9</f>
        <v>76899.125696310715</v>
      </c>
      <c r="J7" s="70">
        <f>'C&amp;E'!F9</f>
        <v>88657.811688148548</v>
      </c>
      <c r="K7" s="70">
        <f>'C&amp;E'!G9</f>
        <v>153511.06264131726</v>
      </c>
      <c r="L7" s="70">
        <f>'C&amp;E'!H9</f>
        <v>423165.42236965091</v>
      </c>
      <c r="M7" s="70">
        <f>'C&amp;E'!I9</f>
        <v>443118.20954838837</v>
      </c>
      <c r="N7" s="72">
        <f>'C&amp;E'!J9</f>
        <v>0</v>
      </c>
      <c r="O7" s="70">
        <f>'C&amp;E'!K9</f>
        <v>163936.02906074893</v>
      </c>
      <c r="P7" s="60">
        <f>'C&amp;E'!L9</f>
        <v>3599.8726822037097</v>
      </c>
      <c r="Q7" s="70">
        <f>'C&amp;E'!M9</f>
        <v>145392.37601394032</v>
      </c>
      <c r="R7" s="70" t="e">
        <f>'C&amp;E'!#REF!</f>
        <v>#REF!</v>
      </c>
      <c r="S7" s="70">
        <f>'C&amp;E'!N9</f>
        <v>9979.2084802429799</v>
      </c>
      <c r="T7" s="70">
        <f>'C&amp;E'!O9</f>
        <v>0</v>
      </c>
      <c r="U7" s="70">
        <f>'C&amp;E'!P9</f>
        <v>0</v>
      </c>
      <c r="V7" s="70">
        <f>'C&amp;E'!Q9</f>
        <v>0</v>
      </c>
      <c r="W7" s="72">
        <f>'C&amp;E'!R9</f>
        <v>0</v>
      </c>
      <c r="X7" s="60">
        <f>'C&amp;E'!S9</f>
        <v>0</v>
      </c>
      <c r="Y7" s="60">
        <f>'C&amp;E'!T9</f>
        <v>0</v>
      </c>
      <c r="Z7" s="70">
        <f>'C&amp;E'!U9</f>
        <v>0</v>
      </c>
      <c r="AA7" s="60">
        <f>'C&amp;E'!V9</f>
        <v>0</v>
      </c>
      <c r="AB7" s="60">
        <f>'C&amp;E'!W9</f>
        <v>0</v>
      </c>
      <c r="AC7" s="60">
        <f>'C&amp;E'!X9</f>
        <v>0</v>
      </c>
      <c r="AD7" s="65"/>
      <c r="AE7" s="65"/>
      <c r="AF7" s="65"/>
      <c r="AG7" s="65"/>
      <c r="AH7" s="65"/>
    </row>
    <row r="8" spans="1:34" x14ac:dyDescent="0.2">
      <c r="A8" t="str">
        <f>'C&amp;E'!A10</f>
        <v>BENEFIT</v>
      </c>
      <c r="B8" s="20" t="e">
        <f>+'C&amp;E'!#REF!</f>
        <v>#REF!</v>
      </c>
      <c r="C8" s="60">
        <f t="shared" ref="C8:C17" si="0">+F8+G8+H8+I8+P8+X8+Y8+AA8+AB8+AC8</f>
        <v>1345024.673051656</v>
      </c>
      <c r="D8" s="70" t="e">
        <f t="shared" ref="D8:D67" si="1">+J8+K8+L8+M8+O8+Q8+R8+S8+T8+U8+V8+Z8</f>
        <v>#REF!</v>
      </c>
      <c r="E8" s="72">
        <f t="shared" ref="E8:E17" si="2">+N8+W8</f>
        <v>0</v>
      </c>
      <c r="F8" s="60">
        <f>'C&amp;E'!B10</f>
        <v>1016959.465428166</v>
      </c>
      <c r="G8" s="60">
        <f>'C&amp;E'!C10</f>
        <v>90558.623799520254</v>
      </c>
      <c r="H8" s="60">
        <f>'C&amp;E'!D10</f>
        <v>198665.81710633659</v>
      </c>
      <c r="I8" s="60">
        <f>'C&amp;E'!E10</f>
        <v>37103.828148469918</v>
      </c>
      <c r="J8" s="70">
        <f>'C&amp;E'!F10</f>
        <v>42777.394139531672</v>
      </c>
      <c r="K8" s="70">
        <f>'C&amp;E'!G10</f>
        <v>74069.08772443558</v>
      </c>
      <c r="L8" s="70">
        <f>'C&amp;E'!H10</f>
        <v>204177.31629335656</v>
      </c>
      <c r="M8" s="70">
        <f>'C&amp;E'!I10</f>
        <v>213804.53610709732</v>
      </c>
      <c r="N8" s="72">
        <f>'C&amp;E'!J10</f>
        <v>0</v>
      </c>
      <c r="O8" s="70">
        <f>'C&amp;E'!K10</f>
        <v>79099.134021811362</v>
      </c>
      <c r="P8" s="60">
        <f>'C&amp;E'!L10</f>
        <v>1736.9385691632899</v>
      </c>
      <c r="Q8" s="70">
        <f>'C&amp;E'!M10</f>
        <v>70151.821426726194</v>
      </c>
      <c r="R8" s="70" t="e">
        <f>'C&amp;E'!#REF!</f>
        <v>#REF!</v>
      </c>
      <c r="S8" s="70">
        <f>'C&amp;E'!N10</f>
        <v>4814.9680917172373</v>
      </c>
      <c r="T8" s="70">
        <f>'C&amp;E'!O10</f>
        <v>0</v>
      </c>
      <c r="U8" s="70">
        <f>'C&amp;E'!P10</f>
        <v>0</v>
      </c>
      <c r="V8" s="70">
        <f>'C&amp;E'!Q10</f>
        <v>0</v>
      </c>
      <c r="W8" s="72">
        <f>'C&amp;E'!R10</f>
        <v>0</v>
      </c>
      <c r="X8" s="60">
        <f>'C&amp;E'!S10</f>
        <v>0</v>
      </c>
      <c r="Y8" s="60">
        <f>'C&amp;E'!T10</f>
        <v>0</v>
      </c>
      <c r="Z8" s="70">
        <f>'C&amp;E'!U10</f>
        <v>0</v>
      </c>
      <c r="AA8" s="60">
        <f>'C&amp;E'!V10</f>
        <v>0</v>
      </c>
      <c r="AB8" s="60">
        <f>'C&amp;E'!W10</f>
        <v>0</v>
      </c>
      <c r="AC8" s="60">
        <f>'C&amp;E'!X10</f>
        <v>0</v>
      </c>
      <c r="AD8" s="65"/>
      <c r="AE8" s="65"/>
      <c r="AF8" s="65"/>
      <c r="AG8" s="65"/>
      <c r="AH8" s="65"/>
    </row>
    <row r="9" spans="1:34" x14ac:dyDescent="0.2">
      <c r="A9" t="str">
        <f>'C&amp;E'!A11</f>
        <v xml:space="preserve">     TOTAL PERSONNEL</v>
      </c>
      <c r="B9" s="20" t="e">
        <f>+'C&amp;E'!#REF!</f>
        <v>#REF!</v>
      </c>
      <c r="C9" s="60">
        <f t="shared" si="0"/>
        <v>4132640.5757493889</v>
      </c>
      <c r="D9" s="70" t="e">
        <f t="shared" si="1"/>
        <v>#REF!</v>
      </c>
      <c r="E9" s="72">
        <f t="shared" si="2"/>
        <v>0</v>
      </c>
      <c r="F9" s="60">
        <f>'C&amp;E'!B11</f>
        <v>3124647.4766782508</v>
      </c>
      <c r="G9" s="60">
        <f>'C&amp;E'!C11</f>
        <v>278244.89074153116</v>
      </c>
      <c r="H9" s="60">
        <f>'C&amp;E'!D11</f>
        <v>610408.44323345902</v>
      </c>
      <c r="I9" s="60">
        <f>'C&amp;E'!E11</f>
        <v>114002.95384478063</v>
      </c>
      <c r="J9" s="70">
        <f>'C&amp;E'!F11</f>
        <v>131435.20582768021</v>
      </c>
      <c r="K9" s="70">
        <f>'C&amp;E'!G11</f>
        <v>227580.15036575284</v>
      </c>
      <c r="L9" s="70">
        <f>'C&amp;E'!H11</f>
        <v>627342.73866300751</v>
      </c>
      <c r="M9" s="70">
        <f>'C&amp;E'!I11</f>
        <v>656922.74565548566</v>
      </c>
      <c r="N9" s="72">
        <f>'C&amp;E'!J11</f>
        <v>0</v>
      </c>
      <c r="O9" s="70">
        <f>'C&amp;E'!K11</f>
        <v>243035.16308256029</v>
      </c>
      <c r="P9" s="60">
        <f>'C&amp;E'!L11</f>
        <v>5336.8112513669994</v>
      </c>
      <c r="Q9" s="70">
        <f>'C&amp;E'!M11</f>
        <v>215544.1974406665</v>
      </c>
      <c r="R9" s="70" t="e">
        <f>'C&amp;E'!#REF!</f>
        <v>#REF!</v>
      </c>
      <c r="S9" s="70">
        <f>'C&amp;E'!N11</f>
        <v>14794.176571960217</v>
      </c>
      <c r="T9" s="70">
        <f>'C&amp;E'!O11</f>
        <v>0</v>
      </c>
      <c r="U9" s="70">
        <f>'C&amp;E'!P11</f>
        <v>0</v>
      </c>
      <c r="V9" s="70">
        <f>'C&amp;E'!Q11</f>
        <v>0</v>
      </c>
      <c r="W9" s="72">
        <f>'C&amp;E'!R11</f>
        <v>0</v>
      </c>
      <c r="X9" s="60">
        <f>'C&amp;E'!S11</f>
        <v>0</v>
      </c>
      <c r="Y9" s="60">
        <f>'C&amp;E'!T11</f>
        <v>0</v>
      </c>
      <c r="Z9" s="70">
        <f>'C&amp;E'!U11</f>
        <v>0</v>
      </c>
      <c r="AA9" s="60">
        <f>'C&amp;E'!V11</f>
        <v>0</v>
      </c>
      <c r="AB9" s="60">
        <f>'C&amp;E'!W11</f>
        <v>0</v>
      </c>
      <c r="AC9" s="60">
        <f>'C&amp;E'!X11</f>
        <v>0</v>
      </c>
      <c r="AD9" s="65"/>
      <c r="AE9" s="65"/>
      <c r="AF9" s="65"/>
      <c r="AG9" s="65"/>
      <c r="AH9" s="65"/>
    </row>
    <row r="10" spans="1:34" x14ac:dyDescent="0.2">
      <c r="A10" t="str">
        <f>'C&amp;E'!A12</f>
        <v>INDIRECT</v>
      </c>
      <c r="B10" s="20" t="e">
        <f>+'C&amp;E'!#REF!</f>
        <v>#REF!</v>
      </c>
      <c r="C10" s="60">
        <f t="shared" si="0"/>
        <v>465335.32882938121</v>
      </c>
      <c r="D10" s="70" t="e">
        <f t="shared" si="1"/>
        <v>#REF!</v>
      </c>
      <c r="E10" s="72">
        <f t="shared" si="2"/>
        <v>0</v>
      </c>
      <c r="F10" s="60">
        <f>'C&amp;E'!B12</f>
        <v>351835.30587397102</v>
      </c>
      <c r="G10" s="60">
        <f>'C&amp;E'!C12</f>
        <v>31330.374697496409</v>
      </c>
      <c r="H10" s="60">
        <f>'C&amp;E'!D12</f>
        <v>68731.990708087484</v>
      </c>
      <c r="I10" s="60">
        <f>'C&amp;E'!E12</f>
        <v>12836.7326029223</v>
      </c>
      <c r="J10" s="70">
        <f>'C&amp;E'!F12</f>
        <v>14799.604176196794</v>
      </c>
      <c r="K10" s="70">
        <f>'C&amp;E'!G12</f>
        <v>25625.524931183772</v>
      </c>
      <c r="L10" s="70">
        <f>'C&amp;E'!H12</f>
        <v>70638.792373454649</v>
      </c>
      <c r="M10" s="70">
        <f>'C&amp;E'!I12</f>
        <v>73969.501160807675</v>
      </c>
      <c r="N10" s="72">
        <f>'C&amp;E'!J12</f>
        <v>0</v>
      </c>
      <c r="O10" s="70">
        <f>'C&amp;E'!K12</f>
        <v>27365.759363096291</v>
      </c>
      <c r="P10" s="60">
        <f>'C&amp;E'!L12</f>
        <v>600.92494690392414</v>
      </c>
      <c r="Q10" s="70">
        <f>'C&amp;E'!M12</f>
        <v>24270.276631819048</v>
      </c>
      <c r="R10" s="70" t="e">
        <f>'C&amp;E'!#REF!</f>
        <v>#REF!</v>
      </c>
      <c r="S10" s="70">
        <f>'C&amp;E'!N12</f>
        <v>1665.8242820027206</v>
      </c>
      <c r="T10" s="70">
        <f>'C&amp;E'!O12</f>
        <v>0</v>
      </c>
      <c r="U10" s="70">
        <f>'C&amp;E'!P12</f>
        <v>0</v>
      </c>
      <c r="V10" s="70">
        <f>'C&amp;E'!Q12</f>
        <v>0</v>
      </c>
      <c r="W10" s="72">
        <f>'C&amp;E'!R12</f>
        <v>0</v>
      </c>
      <c r="X10" s="60">
        <f>'C&amp;E'!S12</f>
        <v>0</v>
      </c>
      <c r="Y10" s="60">
        <f>'C&amp;E'!T12</f>
        <v>0</v>
      </c>
      <c r="Z10" s="70">
        <f>'C&amp;E'!U12</f>
        <v>0</v>
      </c>
      <c r="AA10" s="60">
        <f>'C&amp;E'!V12</f>
        <v>0</v>
      </c>
      <c r="AB10" s="60">
        <f>'C&amp;E'!W12</f>
        <v>0</v>
      </c>
      <c r="AC10" s="60">
        <f>'C&amp;E'!X12</f>
        <v>0</v>
      </c>
      <c r="AD10" s="65"/>
      <c r="AE10" s="65"/>
      <c r="AF10" s="65"/>
      <c r="AG10" s="65"/>
      <c r="AH10" s="65"/>
    </row>
    <row r="11" spans="1:34" x14ac:dyDescent="0.2">
      <c r="A11" t="str">
        <f>'C&amp;E'!A13</f>
        <v>CONSULTANT&amp; CONTR</v>
      </c>
      <c r="B11" s="20" t="e">
        <f>+'C&amp;E'!#REF!</f>
        <v>#REF!</v>
      </c>
      <c r="C11" s="60">
        <f t="shared" si="0"/>
        <v>335100</v>
      </c>
      <c r="D11" s="70" t="e">
        <f t="shared" si="1"/>
        <v>#REF!</v>
      </c>
      <c r="E11" s="72">
        <f t="shared" si="2"/>
        <v>0</v>
      </c>
      <c r="F11" s="60">
        <f>'C&amp;E'!B13</f>
        <v>229900</v>
      </c>
      <c r="G11" s="60">
        <f>'C&amp;E'!C13</f>
        <v>51200</v>
      </c>
      <c r="H11" s="60">
        <f>'C&amp;E'!D13</f>
        <v>54000</v>
      </c>
      <c r="I11" s="60">
        <f>'C&amp;E'!E13</f>
        <v>0</v>
      </c>
      <c r="J11" s="70">
        <f>'C&amp;E'!F13</f>
        <v>0</v>
      </c>
      <c r="K11" s="70">
        <f>'C&amp;E'!G13</f>
        <v>6700</v>
      </c>
      <c r="L11" s="70">
        <f>'C&amp;E'!H13</f>
        <v>1000</v>
      </c>
      <c r="M11" s="70">
        <f>'C&amp;E'!I13</f>
        <v>5000</v>
      </c>
      <c r="N11" s="72">
        <f>'C&amp;E'!J13</f>
        <v>0</v>
      </c>
      <c r="O11" s="70">
        <f>'C&amp;E'!K13</f>
        <v>2000</v>
      </c>
      <c r="P11" s="60">
        <f>'C&amp;E'!L13</f>
        <v>0</v>
      </c>
      <c r="Q11" s="70">
        <f>'C&amp;E'!M13</f>
        <v>110000</v>
      </c>
      <c r="R11" s="70" t="e">
        <f>'C&amp;E'!#REF!</f>
        <v>#REF!</v>
      </c>
      <c r="S11" s="70">
        <f>'C&amp;E'!N13</f>
        <v>0</v>
      </c>
      <c r="T11" s="70">
        <f>'C&amp;E'!O13</f>
        <v>0</v>
      </c>
      <c r="U11" s="70">
        <f>'C&amp;E'!P13</f>
        <v>0</v>
      </c>
      <c r="V11" s="70">
        <f>'C&amp;E'!Q13</f>
        <v>0</v>
      </c>
      <c r="W11" s="72">
        <f>'C&amp;E'!R13</f>
        <v>0</v>
      </c>
      <c r="X11" s="60">
        <f>'C&amp;E'!S13</f>
        <v>0</v>
      </c>
      <c r="Y11" s="60">
        <f>'C&amp;E'!T13</f>
        <v>0</v>
      </c>
      <c r="Z11" s="70">
        <f>'C&amp;E'!U13</f>
        <v>0</v>
      </c>
      <c r="AA11" s="60">
        <f>'C&amp;E'!V13</f>
        <v>0</v>
      </c>
      <c r="AB11" s="60">
        <f>'C&amp;E'!W13</f>
        <v>0</v>
      </c>
      <c r="AC11" s="60">
        <f>'C&amp;E'!X13</f>
        <v>0</v>
      </c>
      <c r="AD11" s="65"/>
      <c r="AE11" s="65"/>
      <c r="AF11" s="65"/>
      <c r="AG11" s="65"/>
      <c r="AH11" s="65"/>
    </row>
    <row r="12" spans="1:34" x14ac:dyDescent="0.2">
      <c r="A12" t="str">
        <f>'C&amp;E'!A14</f>
        <v>PASS-THRU</v>
      </c>
      <c r="B12" s="20" t="e">
        <f>+'C&amp;E'!#REF!</f>
        <v>#REF!</v>
      </c>
      <c r="C12" s="60">
        <f t="shared" si="0"/>
        <v>67390000</v>
      </c>
      <c r="D12" s="70" t="e">
        <f t="shared" si="1"/>
        <v>#REF!</v>
      </c>
      <c r="E12" s="72">
        <f t="shared" si="2"/>
        <v>0</v>
      </c>
      <c r="F12" s="60">
        <f>'C&amp;E'!B14</f>
        <v>66595000</v>
      </c>
      <c r="G12" s="60">
        <f>'C&amp;E'!C14</f>
        <v>600000</v>
      </c>
      <c r="H12" s="60">
        <f>'C&amp;E'!D14</f>
        <v>130000</v>
      </c>
      <c r="I12" s="60">
        <f>'C&amp;E'!E14</f>
        <v>65000</v>
      </c>
      <c r="J12" s="70">
        <f>'C&amp;E'!F14</f>
        <v>0</v>
      </c>
      <c r="K12" s="70">
        <f>'C&amp;E'!G14</f>
        <v>0</v>
      </c>
      <c r="L12" s="70">
        <f>'C&amp;E'!H14</f>
        <v>0</v>
      </c>
      <c r="M12" s="70">
        <f>'C&amp;E'!I14</f>
        <v>0</v>
      </c>
      <c r="N12" s="72">
        <f>'C&amp;E'!J14</f>
        <v>0</v>
      </c>
      <c r="O12" s="70">
        <f>'C&amp;E'!K14</f>
        <v>15800000</v>
      </c>
      <c r="P12" s="60">
        <f>'C&amp;E'!L14</f>
        <v>0</v>
      </c>
      <c r="Q12" s="70">
        <f>'C&amp;E'!M14</f>
        <v>0</v>
      </c>
      <c r="R12" s="70" t="e">
        <f>'C&amp;E'!#REF!</f>
        <v>#REF!</v>
      </c>
      <c r="S12" s="70">
        <f>'C&amp;E'!N14</f>
        <v>0</v>
      </c>
      <c r="T12" s="70">
        <f>'C&amp;E'!O14</f>
        <v>50000000</v>
      </c>
      <c r="U12" s="70">
        <f>'C&amp;E'!P14</f>
        <v>0</v>
      </c>
      <c r="V12" s="70">
        <f>'C&amp;E'!Q14</f>
        <v>0</v>
      </c>
      <c r="W12" s="72">
        <f>'C&amp;E'!R14</f>
        <v>0</v>
      </c>
      <c r="X12" s="60">
        <f>'C&amp;E'!S14</f>
        <v>0</v>
      </c>
      <c r="Y12" s="60">
        <f>'C&amp;E'!T14</f>
        <v>0</v>
      </c>
      <c r="Z12" s="70">
        <f>'C&amp;E'!U14</f>
        <v>0</v>
      </c>
      <c r="AA12" s="60">
        <f>'C&amp;E'!V14</f>
        <v>0</v>
      </c>
      <c r="AB12" s="60">
        <f>'C&amp;E'!W14</f>
        <v>0</v>
      </c>
      <c r="AC12" s="60">
        <f>'C&amp;E'!X14</f>
        <v>0</v>
      </c>
      <c r="AD12" s="65"/>
      <c r="AE12" s="65"/>
      <c r="AF12" s="65"/>
      <c r="AG12" s="65"/>
      <c r="AH12" s="65"/>
    </row>
    <row r="13" spans="1:34" x14ac:dyDescent="0.2">
      <c r="A13" t="str">
        <f>'C&amp;E'!A15</f>
        <v>TRAVEL</v>
      </c>
      <c r="B13" s="20" t="e">
        <f>+'C&amp;E'!#REF!</f>
        <v>#REF!</v>
      </c>
      <c r="C13" s="60">
        <f t="shared" si="0"/>
        <v>41990</v>
      </c>
      <c r="D13" s="70" t="e">
        <f t="shared" si="1"/>
        <v>#REF!</v>
      </c>
      <c r="E13" s="72">
        <f t="shared" si="2"/>
        <v>0</v>
      </c>
      <c r="F13" s="60">
        <f>'C&amp;E'!B15</f>
        <v>29070</v>
      </c>
      <c r="G13" s="60">
        <f>'C&amp;E'!C15</f>
        <v>2020</v>
      </c>
      <c r="H13" s="60">
        <f>'C&amp;E'!D15</f>
        <v>6900</v>
      </c>
      <c r="I13" s="60">
        <f>'C&amp;E'!E15</f>
        <v>3800</v>
      </c>
      <c r="J13" s="70">
        <f>'C&amp;E'!F15</f>
        <v>4300</v>
      </c>
      <c r="K13" s="70">
        <f>'C&amp;E'!G15</f>
        <v>0</v>
      </c>
      <c r="L13" s="70">
        <f>'C&amp;E'!H15</f>
        <v>0</v>
      </c>
      <c r="M13" s="70">
        <f>'C&amp;E'!I15</f>
        <v>8300</v>
      </c>
      <c r="N13" s="72">
        <f>'C&amp;E'!J15</f>
        <v>0</v>
      </c>
      <c r="O13" s="70">
        <f>'C&amp;E'!K15</f>
        <v>450</v>
      </c>
      <c r="P13" s="60">
        <f>'C&amp;E'!L15</f>
        <v>200</v>
      </c>
      <c r="Q13" s="70">
        <f>'C&amp;E'!M15</f>
        <v>3000</v>
      </c>
      <c r="R13" s="70" t="e">
        <f>'C&amp;E'!#REF!</f>
        <v>#REF!</v>
      </c>
      <c r="S13" s="70">
        <f>'C&amp;E'!N15</f>
        <v>100</v>
      </c>
      <c r="T13" s="70">
        <f>'C&amp;E'!O15</f>
        <v>0</v>
      </c>
      <c r="U13" s="70">
        <f>'C&amp;E'!P15</f>
        <v>0</v>
      </c>
      <c r="V13" s="70">
        <f>'C&amp;E'!Q15</f>
        <v>0</v>
      </c>
      <c r="W13" s="72">
        <f>'C&amp;E'!R15</f>
        <v>0</v>
      </c>
      <c r="X13" s="60">
        <f>'C&amp;E'!S15</f>
        <v>0</v>
      </c>
      <c r="Y13" s="60">
        <f>'C&amp;E'!T15</f>
        <v>0</v>
      </c>
      <c r="Z13" s="70">
        <f>'C&amp;E'!U15</f>
        <v>0</v>
      </c>
      <c r="AA13" s="60">
        <f>'C&amp;E'!V15</f>
        <v>0</v>
      </c>
      <c r="AB13" s="60">
        <f>'C&amp;E'!W15</f>
        <v>0</v>
      </c>
      <c r="AC13" s="60">
        <f>'C&amp;E'!X15</f>
        <v>0</v>
      </c>
      <c r="AD13" s="65"/>
      <c r="AE13" s="65"/>
      <c r="AF13" s="65"/>
      <c r="AG13" s="65"/>
      <c r="AH13" s="65"/>
    </row>
    <row r="14" spans="1:34" x14ac:dyDescent="0.2">
      <c r="A14" t="str">
        <f>'C&amp;E'!A16</f>
        <v>RENT</v>
      </c>
      <c r="B14" s="20" t="e">
        <f>+'C&amp;E'!#REF!</f>
        <v>#REF!</v>
      </c>
      <c r="C14" s="60">
        <f t="shared" si="0"/>
        <v>278422.93775414472</v>
      </c>
      <c r="D14" s="70" t="e">
        <f t="shared" si="1"/>
        <v>#REF!</v>
      </c>
      <c r="E14" s="72">
        <f t="shared" si="2"/>
        <v>0</v>
      </c>
      <c r="F14" s="60">
        <f>'C&amp;E'!B16</f>
        <v>211081.29771928443</v>
      </c>
      <c r="G14" s="60">
        <f>'C&amp;E'!C16</f>
        <v>18151.075586027418</v>
      </c>
      <c r="H14" s="60">
        <f>'C&amp;E'!D16</f>
        <v>41909.696690890894</v>
      </c>
      <c r="I14" s="60">
        <f>'C&amp;E'!E16</f>
        <v>6961.5314527691389</v>
      </c>
      <c r="J14" s="70">
        <f>'C&amp;E'!F16</f>
        <v>8468.7988131852089</v>
      </c>
      <c r="K14" s="70">
        <f>'C&amp;E'!G16</f>
        <v>15072.673604160702</v>
      </c>
      <c r="L14" s="70">
        <f>'C&amp;E'!H16</f>
        <v>44196.144635928838</v>
      </c>
      <c r="M14" s="70">
        <f>'C&amp;E'!I16</f>
        <v>45588.45092648267</v>
      </c>
      <c r="N14" s="72">
        <f>'C&amp;E'!J16</f>
        <v>0</v>
      </c>
      <c r="O14" s="70">
        <f>'C&amp;E'!K16</f>
        <v>13475.99207829622</v>
      </c>
      <c r="P14" s="60">
        <f>'C&amp;E'!L16</f>
        <v>319.33630517289623</v>
      </c>
      <c r="Q14" s="70">
        <f>'C&amp;E'!M16</f>
        <v>15966.815258644805</v>
      </c>
      <c r="R14" s="70" t="e">
        <f>'C&amp;E'!#REF!</f>
        <v>#REF!</v>
      </c>
      <c r="S14" s="70">
        <f>'C&amp;E'!N16</f>
        <v>970.78236772560479</v>
      </c>
      <c r="T14" s="70">
        <f>'C&amp;E'!O16</f>
        <v>0</v>
      </c>
      <c r="U14" s="70">
        <f>'C&amp;E'!P16</f>
        <v>0</v>
      </c>
      <c r="V14" s="70">
        <f>'C&amp;E'!Q16</f>
        <v>0</v>
      </c>
      <c r="W14" s="72">
        <f>'C&amp;E'!R16</f>
        <v>0</v>
      </c>
      <c r="X14" s="60">
        <f>'C&amp;E'!S16</f>
        <v>0</v>
      </c>
      <c r="Y14" s="60">
        <f>'C&amp;E'!T16</f>
        <v>0</v>
      </c>
      <c r="Z14" s="70">
        <f>'C&amp;E'!U16</f>
        <v>0</v>
      </c>
      <c r="AA14" s="60">
        <f>'C&amp;E'!V16</f>
        <v>0</v>
      </c>
      <c r="AB14" s="60">
        <f>'C&amp;E'!W16</f>
        <v>0</v>
      </c>
      <c r="AC14" s="60">
        <f>'C&amp;E'!X16</f>
        <v>0</v>
      </c>
      <c r="AD14" s="65"/>
      <c r="AE14" s="65"/>
      <c r="AF14" s="65"/>
      <c r="AG14" s="65"/>
      <c r="AH14" s="65"/>
    </row>
    <row r="15" spans="1:34" x14ac:dyDescent="0.2">
      <c r="A15" t="str">
        <f>'C&amp;E'!A17</f>
        <v>EXPENDABLE EQUIPMENT</v>
      </c>
      <c r="B15" s="20" t="e">
        <f>+'C&amp;E'!#REF!</f>
        <v>#REF!</v>
      </c>
      <c r="C15" s="60">
        <f t="shared" si="0"/>
        <v>14850</v>
      </c>
      <c r="D15" s="70" t="e">
        <f t="shared" si="1"/>
        <v>#REF!</v>
      </c>
      <c r="E15" s="72">
        <f t="shared" si="2"/>
        <v>0</v>
      </c>
      <c r="F15" s="60">
        <f>'C&amp;E'!B17</f>
        <v>10300</v>
      </c>
      <c r="G15" s="60">
        <f>'C&amp;E'!C17</f>
        <v>1875</v>
      </c>
      <c r="H15" s="60">
        <f>'C&amp;E'!D17</f>
        <v>2675</v>
      </c>
      <c r="I15" s="60">
        <f>'C&amp;E'!E17</f>
        <v>0</v>
      </c>
      <c r="J15" s="70">
        <f>'C&amp;E'!F17</f>
        <v>0</v>
      </c>
      <c r="K15" s="70">
        <f>'C&amp;E'!G17</f>
        <v>0</v>
      </c>
      <c r="L15" s="70">
        <f>'C&amp;E'!H17</f>
        <v>5000</v>
      </c>
      <c r="M15" s="70">
        <f>'C&amp;E'!I17</f>
        <v>750</v>
      </c>
      <c r="N15" s="72">
        <f>'C&amp;E'!J17</f>
        <v>0</v>
      </c>
      <c r="O15" s="70">
        <f>'C&amp;E'!K17</f>
        <v>0</v>
      </c>
      <c r="P15" s="60">
        <f>'C&amp;E'!L17</f>
        <v>0</v>
      </c>
      <c r="Q15" s="70">
        <f>'C&amp;E'!M17</f>
        <v>0</v>
      </c>
      <c r="R15" s="70" t="e">
        <f>'C&amp;E'!#REF!</f>
        <v>#REF!</v>
      </c>
      <c r="S15" s="70">
        <f>'C&amp;E'!N17</f>
        <v>0</v>
      </c>
      <c r="T15" s="70">
        <f>'C&amp;E'!O17</f>
        <v>0</v>
      </c>
      <c r="U15" s="70">
        <f>'C&amp;E'!P17</f>
        <v>0</v>
      </c>
      <c r="V15" s="70">
        <f>'C&amp;E'!Q17</f>
        <v>0</v>
      </c>
      <c r="W15" s="72">
        <f>'C&amp;E'!R17</f>
        <v>0</v>
      </c>
      <c r="X15" s="60">
        <f>'C&amp;E'!S17</f>
        <v>0</v>
      </c>
      <c r="Y15" s="60">
        <f>'C&amp;E'!T17</f>
        <v>0</v>
      </c>
      <c r="Z15" s="70">
        <f>'C&amp;E'!U17</f>
        <v>0</v>
      </c>
      <c r="AA15" s="60">
        <f>'C&amp;E'!V17</f>
        <v>0</v>
      </c>
      <c r="AB15" s="60">
        <f>'C&amp;E'!W17</f>
        <v>0</v>
      </c>
      <c r="AC15" s="60">
        <f>'C&amp;E'!X17</f>
        <v>0</v>
      </c>
      <c r="AD15" s="65"/>
      <c r="AE15" s="65"/>
      <c r="AF15" s="65"/>
      <c r="AG15" s="65"/>
      <c r="AH15" s="65"/>
    </row>
    <row r="16" spans="1:34" x14ac:dyDescent="0.2">
      <c r="A16" t="str">
        <f>'C&amp;E'!A18</f>
        <v>CAPITAL EQUIPMENT</v>
      </c>
      <c r="B16" s="20" t="e">
        <f>+'C&amp;E'!#REF!</f>
        <v>#REF!</v>
      </c>
      <c r="C16" s="60">
        <f t="shared" si="0"/>
        <v>0</v>
      </c>
      <c r="D16" s="70" t="e">
        <f t="shared" si="1"/>
        <v>#REF!</v>
      </c>
      <c r="E16" s="72">
        <f t="shared" si="2"/>
        <v>0</v>
      </c>
      <c r="F16" s="60">
        <f>'C&amp;E'!B18</f>
        <v>0</v>
      </c>
      <c r="G16" s="60">
        <f>'C&amp;E'!C18</f>
        <v>0</v>
      </c>
      <c r="H16" s="60">
        <f>'C&amp;E'!D18</f>
        <v>0</v>
      </c>
      <c r="I16" s="60">
        <f>'C&amp;E'!E18</f>
        <v>0</v>
      </c>
      <c r="J16" s="70">
        <f>'C&amp;E'!F18</f>
        <v>0</v>
      </c>
      <c r="K16" s="70">
        <f>'C&amp;E'!G18</f>
        <v>0</v>
      </c>
      <c r="L16" s="70">
        <f>'C&amp;E'!H18</f>
        <v>0</v>
      </c>
      <c r="M16" s="70">
        <f>'C&amp;E'!I18</f>
        <v>0</v>
      </c>
      <c r="N16" s="72">
        <f>'C&amp;E'!J18</f>
        <v>0</v>
      </c>
      <c r="O16" s="70">
        <f>'C&amp;E'!K18</f>
        <v>0</v>
      </c>
      <c r="P16" s="60">
        <f>'C&amp;E'!L18</f>
        <v>0</v>
      </c>
      <c r="Q16" s="70">
        <f>'C&amp;E'!M18</f>
        <v>0</v>
      </c>
      <c r="R16" s="70" t="e">
        <f>'C&amp;E'!#REF!</f>
        <v>#REF!</v>
      </c>
      <c r="S16" s="70">
        <f>'C&amp;E'!N18</f>
        <v>0</v>
      </c>
      <c r="T16" s="70">
        <f>'C&amp;E'!O18</f>
        <v>0</v>
      </c>
      <c r="U16" s="70">
        <f>'C&amp;E'!P18</f>
        <v>0</v>
      </c>
      <c r="V16" s="70">
        <f>'C&amp;E'!Q18</f>
        <v>0</v>
      </c>
      <c r="W16" s="72">
        <f>'C&amp;E'!R18</f>
        <v>0</v>
      </c>
      <c r="X16" s="60">
        <f>'C&amp;E'!S18</f>
        <v>0</v>
      </c>
      <c r="Y16" s="60">
        <f>'C&amp;E'!T18</f>
        <v>0</v>
      </c>
      <c r="Z16" s="70">
        <f>'C&amp;E'!U18</f>
        <v>0</v>
      </c>
      <c r="AA16" s="60">
        <f>'C&amp;E'!V18</f>
        <v>0</v>
      </c>
      <c r="AB16" s="60">
        <f>'C&amp;E'!W18</f>
        <v>0</v>
      </c>
      <c r="AC16" s="60">
        <f>'C&amp;E'!X18</f>
        <v>0</v>
      </c>
      <c r="AD16" s="65"/>
      <c r="AE16" s="65"/>
      <c r="AF16" s="65"/>
      <c r="AG16" s="65"/>
      <c r="AH16" s="65"/>
    </row>
    <row r="17" spans="1:34" x14ac:dyDescent="0.2">
      <c r="A17" t="str">
        <f>'C&amp;E'!A19</f>
        <v>OTHERS</v>
      </c>
      <c r="B17" s="20" t="e">
        <f>+'C&amp;E'!#REF!</f>
        <v>#REF!</v>
      </c>
      <c r="C17" s="60">
        <f t="shared" si="0"/>
        <v>119660</v>
      </c>
      <c r="D17" s="70" t="e">
        <f t="shared" si="1"/>
        <v>#REF!</v>
      </c>
      <c r="E17" s="72">
        <f t="shared" si="2"/>
        <v>3000</v>
      </c>
      <c r="F17" s="60">
        <f>'C&amp;E'!B19</f>
        <v>85935</v>
      </c>
      <c r="G17" s="60">
        <f>'C&amp;E'!C19</f>
        <v>8625</v>
      </c>
      <c r="H17" s="60">
        <f>'C&amp;E'!D19</f>
        <v>18200</v>
      </c>
      <c r="I17" s="60">
        <f>'C&amp;E'!E19</f>
        <v>6800</v>
      </c>
      <c r="J17" s="70">
        <f>'C&amp;E'!F19</f>
        <v>16000</v>
      </c>
      <c r="K17" s="70">
        <f>'C&amp;E'!G19</f>
        <v>2200</v>
      </c>
      <c r="L17" s="70">
        <f>'C&amp;E'!H19</f>
        <v>1000</v>
      </c>
      <c r="M17" s="70">
        <f>'C&amp;E'!I19</f>
        <v>14560</v>
      </c>
      <c r="N17" s="72">
        <f>'C&amp;E'!J19</f>
        <v>3000</v>
      </c>
      <c r="O17" s="70">
        <f>'C&amp;E'!K19</f>
        <v>4300</v>
      </c>
      <c r="P17" s="60">
        <f>'C&amp;E'!L19</f>
        <v>100</v>
      </c>
      <c r="Q17" s="70">
        <f>'C&amp;E'!M19</f>
        <v>11000</v>
      </c>
      <c r="R17" s="70" t="e">
        <f>'C&amp;E'!#REF!</f>
        <v>#REF!</v>
      </c>
      <c r="S17" s="70">
        <f>'C&amp;E'!N19</f>
        <v>150</v>
      </c>
      <c r="T17" s="70">
        <f>'C&amp;E'!O19</f>
        <v>0</v>
      </c>
      <c r="U17" s="70">
        <f>'C&amp;E'!P19</f>
        <v>0</v>
      </c>
      <c r="V17" s="70">
        <f>'C&amp;E'!Q19</f>
        <v>0</v>
      </c>
      <c r="W17" s="72">
        <f>'C&amp;E'!R19</f>
        <v>0</v>
      </c>
      <c r="X17" s="60">
        <f>'C&amp;E'!S19</f>
        <v>0</v>
      </c>
      <c r="Y17" s="60">
        <f>'C&amp;E'!T19</f>
        <v>0</v>
      </c>
      <c r="Z17" s="70">
        <f>'C&amp;E'!U19</f>
        <v>0</v>
      </c>
      <c r="AA17" s="60">
        <f>'C&amp;E'!V19</f>
        <v>0</v>
      </c>
      <c r="AB17" s="60">
        <f>'C&amp;E'!W19</f>
        <v>0</v>
      </c>
      <c r="AC17" s="60">
        <f>'C&amp;E'!X19</f>
        <v>0</v>
      </c>
      <c r="AD17" s="65"/>
      <c r="AE17" s="65"/>
      <c r="AF17" s="65"/>
      <c r="AG17" s="65"/>
      <c r="AH17" s="65"/>
    </row>
    <row r="18" spans="1:34" x14ac:dyDescent="0.2">
      <c r="A18">
        <f>'C&amp;E'!A20</f>
        <v>0</v>
      </c>
      <c r="B18" s="20" t="e">
        <f>+'C&amp;E'!#REF!</f>
        <v>#REF!</v>
      </c>
      <c r="C18" s="60" t="e">
        <f>+F18+G18+H18+I18+Q18+R18+S18+Z18+AA18+AB18+AD18+AE18+AF18</f>
        <v>#REF!</v>
      </c>
      <c r="D18" s="70" t="e">
        <f t="shared" si="1"/>
        <v>#REF!</v>
      </c>
      <c r="E18" s="72">
        <f>+O18+Y18</f>
        <v>0</v>
      </c>
      <c r="F18" s="60">
        <f>'C&amp;E'!B20</f>
        <v>0</v>
      </c>
      <c r="G18" s="60">
        <f>'C&amp;E'!C20</f>
        <v>0</v>
      </c>
      <c r="H18" s="60">
        <f>'C&amp;E'!D20</f>
        <v>0</v>
      </c>
      <c r="I18" s="60">
        <f>'C&amp;E'!E20</f>
        <v>0</v>
      </c>
      <c r="J18" s="70">
        <f>'C&amp;E'!F20</f>
        <v>0</v>
      </c>
      <c r="K18" s="70">
        <f>'C&amp;E'!G20</f>
        <v>0</v>
      </c>
      <c r="L18" s="70">
        <f>'C&amp;E'!H20</f>
        <v>0</v>
      </c>
      <c r="M18" s="70">
        <f>'C&amp;E'!I20</f>
        <v>0</v>
      </c>
      <c r="N18" s="72">
        <f>'C&amp;E'!J20</f>
        <v>0</v>
      </c>
      <c r="O18" s="70">
        <f>'C&amp;E'!K20</f>
        <v>0</v>
      </c>
      <c r="P18" s="60">
        <f>'C&amp;E'!L20</f>
        <v>0</v>
      </c>
      <c r="Q18" s="70">
        <f>'C&amp;E'!M20</f>
        <v>0</v>
      </c>
      <c r="R18" s="70" t="e">
        <f>'C&amp;E'!#REF!</f>
        <v>#REF!</v>
      </c>
      <c r="S18" s="70">
        <f>'C&amp;E'!N20</f>
        <v>0</v>
      </c>
      <c r="T18" s="70">
        <f>'C&amp;E'!O20</f>
        <v>0</v>
      </c>
      <c r="U18" s="70">
        <f>'C&amp;E'!P20</f>
        <v>0</v>
      </c>
      <c r="V18" s="70">
        <f>'C&amp;E'!Q20</f>
        <v>0</v>
      </c>
      <c r="W18" s="72">
        <f>'C&amp;E'!R20</f>
        <v>0</v>
      </c>
      <c r="X18" s="60">
        <f>'C&amp;E'!S20</f>
        <v>0</v>
      </c>
      <c r="Y18" s="60">
        <f>'C&amp;E'!T20</f>
        <v>0</v>
      </c>
      <c r="Z18" s="70">
        <f>'C&amp;E'!U20</f>
        <v>0</v>
      </c>
      <c r="AA18" s="60">
        <f>'C&amp;E'!V20</f>
        <v>0</v>
      </c>
      <c r="AB18" s="60">
        <f>'C&amp;E'!W20</f>
        <v>0</v>
      </c>
      <c r="AC18" s="60">
        <f>'C&amp;E'!X20</f>
        <v>0</v>
      </c>
      <c r="AD18" s="65"/>
      <c r="AE18" s="65"/>
      <c r="AF18" s="65"/>
      <c r="AG18" s="65"/>
      <c r="AH18" s="65"/>
    </row>
    <row r="19" spans="1:34" x14ac:dyDescent="0.2">
      <c r="A19" t="str">
        <f>'C&amp;E'!A21</f>
        <v>SUB-TOTAL</v>
      </c>
      <c r="B19" s="20" t="e">
        <f>+'C&amp;E'!#REF!</f>
        <v>#REF!</v>
      </c>
      <c r="C19" s="60">
        <f>SUM(C9:C17)</f>
        <v>72777998.842332914</v>
      </c>
      <c r="D19" s="70" t="e">
        <f t="shared" si="1"/>
        <v>#REF!</v>
      </c>
      <c r="E19" s="72">
        <f>SUM(E9:E18)</f>
        <v>3000</v>
      </c>
      <c r="F19" s="60">
        <f>'C&amp;E'!B21</f>
        <v>70637769.080271512</v>
      </c>
      <c r="G19" s="60">
        <f>'C&amp;E'!C21</f>
        <v>991446.34102505504</v>
      </c>
      <c r="H19" s="60">
        <f>'C&amp;E'!D21</f>
        <v>932825.13063243742</v>
      </c>
      <c r="I19" s="60">
        <f>'C&amp;E'!E21</f>
        <v>209401.21790047205</v>
      </c>
      <c r="J19" s="70">
        <f>'C&amp;E'!F21</f>
        <v>175003.60881706222</v>
      </c>
      <c r="K19" s="70">
        <f>'C&amp;E'!G21</f>
        <v>277178.34890109731</v>
      </c>
      <c r="L19" s="70">
        <f>'C&amp;E'!H21</f>
        <v>749177.67567239096</v>
      </c>
      <c r="M19" s="70">
        <f>'C&amp;E'!I21</f>
        <v>805090.69774277601</v>
      </c>
      <c r="N19" s="72">
        <f>'C&amp;E'!J21</f>
        <v>3000</v>
      </c>
      <c r="O19" s="70">
        <f>'C&amp;E'!K21</f>
        <v>16090626.914523954</v>
      </c>
      <c r="P19" s="60">
        <f>'C&amp;E'!L21</f>
        <v>6557.0725034438201</v>
      </c>
      <c r="Q19" s="70">
        <f>'C&amp;E'!M21</f>
        <v>379781.28933113039</v>
      </c>
      <c r="R19" s="70" t="e">
        <f>'C&amp;E'!#REF!</f>
        <v>#REF!</v>
      </c>
      <c r="S19" s="70">
        <f>'C&amp;E'!N21</f>
        <v>17680.783221688544</v>
      </c>
      <c r="T19" s="70">
        <f>'C&amp;E'!O21</f>
        <v>50000000</v>
      </c>
      <c r="U19" s="70">
        <f>'C&amp;E'!P21</f>
        <v>0</v>
      </c>
      <c r="V19" s="70">
        <f>'C&amp;E'!Q21</f>
        <v>0</v>
      </c>
      <c r="W19" s="72">
        <f>'C&amp;E'!R21</f>
        <v>0</v>
      </c>
      <c r="X19" s="60">
        <f>'C&amp;E'!S21</f>
        <v>0</v>
      </c>
      <c r="Y19" s="60">
        <f>'C&amp;E'!T21</f>
        <v>0</v>
      </c>
      <c r="Z19" s="70">
        <f>'C&amp;E'!U21</f>
        <v>0</v>
      </c>
      <c r="AA19" s="60">
        <f>'C&amp;E'!V21</f>
        <v>0</v>
      </c>
      <c r="AB19" s="60">
        <f>'C&amp;E'!W21</f>
        <v>0</v>
      </c>
      <c r="AC19" s="60">
        <f>'C&amp;E'!X21</f>
        <v>0</v>
      </c>
      <c r="AD19" s="65"/>
      <c r="AE19" s="65"/>
      <c r="AF19" s="65"/>
      <c r="AG19" s="65"/>
      <c r="AH19" s="65"/>
    </row>
    <row r="20" spans="1:34" x14ac:dyDescent="0.2">
      <c r="A20" t="str">
        <f>'C&amp;E'!A22</f>
        <v>GIS SUPPORT &amp; PROC</v>
      </c>
      <c r="B20" s="20" t="e">
        <f>+'C&amp;E'!#REF!</f>
        <v>#REF!</v>
      </c>
      <c r="C20" s="60">
        <f>+F20+G20+H20+I20+P20+X20+Y20+AA20+AB20+AC20</f>
        <v>42463.697463315177</v>
      </c>
      <c r="D20" s="70" t="e">
        <f t="shared" si="1"/>
        <v>#REF!</v>
      </c>
      <c r="E20" s="72">
        <f>+N20+W20</f>
        <v>0</v>
      </c>
      <c r="F20" s="60">
        <f>'C&amp;E'!B22</f>
        <v>32193.081643404294</v>
      </c>
      <c r="G20" s="60">
        <f>'C&amp;E'!C22</f>
        <v>2768.3127997142205</v>
      </c>
      <c r="H20" s="60">
        <f>'C&amp;E'!D22</f>
        <v>6391.8608697131303</v>
      </c>
      <c r="I20" s="60">
        <f>'C&amp;E'!E22</f>
        <v>1061.7385473921538</v>
      </c>
      <c r="J20" s="70">
        <f>'C&amp;E'!F22</f>
        <v>1291.6195539834825</v>
      </c>
      <c r="K20" s="70">
        <f>'C&amp;E'!G22</f>
        <v>2298.810065913287</v>
      </c>
      <c r="L20" s="70">
        <f>'C&amp;E'!H22</f>
        <v>6740.5786678474351</v>
      </c>
      <c r="M20" s="70">
        <f>'C&amp;E'!I22</f>
        <v>6952.9263773258645</v>
      </c>
      <c r="N20" s="72">
        <f>'C&amp;E'!J22</f>
        <v>0</v>
      </c>
      <c r="O20" s="70">
        <f>'C&amp;E'!K22</f>
        <v>2055.2920504563708</v>
      </c>
      <c r="P20" s="60">
        <f>'C&amp;E'!L22</f>
        <v>48.703603091383201</v>
      </c>
      <c r="Q20" s="70">
        <f>'C&amp;E'!M22</f>
        <v>2435.1801545691587</v>
      </c>
      <c r="R20" s="70" t="e">
        <f>'C&amp;E'!#REF!</f>
        <v>#REF!</v>
      </c>
      <c r="S20" s="70">
        <f>'C&amp;E'!N22</f>
        <v>148.05895339780497</v>
      </c>
      <c r="T20" s="70">
        <f>'C&amp;E'!O22</f>
        <v>0</v>
      </c>
      <c r="U20" s="70">
        <f>'C&amp;E'!P22</f>
        <v>0</v>
      </c>
      <c r="V20" s="70">
        <f>'C&amp;E'!Q22</f>
        <v>0</v>
      </c>
      <c r="W20" s="72">
        <f>'C&amp;E'!R22</f>
        <v>0</v>
      </c>
      <c r="X20" s="60">
        <f>'C&amp;E'!S22</f>
        <v>0</v>
      </c>
      <c r="Y20" s="60">
        <f>'C&amp;E'!T22</f>
        <v>0</v>
      </c>
      <c r="Z20" s="70">
        <f>'C&amp;E'!U22</f>
        <v>0</v>
      </c>
      <c r="AA20" s="60">
        <f>'C&amp;E'!V22</f>
        <v>0</v>
      </c>
      <c r="AB20" s="60">
        <f>'C&amp;E'!W22</f>
        <v>0</v>
      </c>
      <c r="AC20" s="60">
        <f>'C&amp;E'!X22</f>
        <v>0</v>
      </c>
      <c r="AD20" s="65"/>
      <c r="AE20" s="65"/>
      <c r="AF20" s="65"/>
      <c r="AG20" s="65"/>
      <c r="AH20" s="65"/>
    </row>
    <row r="21" spans="1:34" x14ac:dyDescent="0.2">
      <c r="A21" t="str">
        <f>'C&amp;E'!A23</f>
        <v>NETWORK ADM</v>
      </c>
      <c r="B21" s="20" t="e">
        <f>+'C&amp;E'!#REF!</f>
        <v>#REF!</v>
      </c>
      <c r="C21" s="60">
        <f>+F21+G21+H21+I21+P21+X21+Y21+AA21+AB21+AC21</f>
        <v>244017.59188522323</v>
      </c>
      <c r="D21" s="70" t="e">
        <f t="shared" si="1"/>
        <v>#REF!</v>
      </c>
      <c r="E21" s="72">
        <f>+N21+W21</f>
        <v>0</v>
      </c>
      <c r="F21" s="60">
        <f>'C&amp;E'!B23</f>
        <v>184997.50910232204</v>
      </c>
      <c r="G21" s="60">
        <f>'C&amp;E'!C23</f>
        <v>15908.106531582431</v>
      </c>
      <c r="H21" s="60">
        <f>'C&amp;E'!D23</f>
        <v>36730.821625701588</v>
      </c>
      <c r="I21" s="60">
        <f>'C&amp;E'!E23</f>
        <v>6101.2794227392169</v>
      </c>
      <c r="J21" s="70">
        <f>'C&amp;E'!F23</f>
        <v>7422.2903803231202</v>
      </c>
      <c r="K21" s="70">
        <f>'C&amp;E'!G23</f>
        <v>13210.109575839037</v>
      </c>
      <c r="L21" s="70">
        <f>'C&amp;E'!H23</f>
        <v>38734.728078307686</v>
      </c>
      <c r="M21" s="70">
        <f>'C&amp;E'!I23</f>
        <v>39954.983962855535</v>
      </c>
      <c r="N21" s="72">
        <f>'C&amp;E'!J23</f>
        <v>0</v>
      </c>
      <c r="O21" s="70">
        <f>'C&amp;E'!K23</f>
        <v>11810.733561449306</v>
      </c>
      <c r="P21" s="60">
        <f>'C&amp;E'!L23</f>
        <v>279.8752028779457</v>
      </c>
      <c r="Q21" s="70">
        <f>'C&amp;E'!M23</f>
        <v>13993.760143897278</v>
      </c>
      <c r="R21" s="70" t="e">
        <f>'C&amp;E'!#REF!</f>
        <v>#REF!</v>
      </c>
      <c r="S21" s="70">
        <f>'C&amp;E'!N23</f>
        <v>850.8206167489551</v>
      </c>
      <c r="T21" s="70">
        <f>'C&amp;E'!O23</f>
        <v>0</v>
      </c>
      <c r="U21" s="70">
        <f>'C&amp;E'!P23</f>
        <v>0</v>
      </c>
      <c r="V21" s="70">
        <f>'C&amp;E'!Q23</f>
        <v>0</v>
      </c>
      <c r="W21" s="72">
        <f>'C&amp;E'!R23</f>
        <v>0</v>
      </c>
      <c r="X21" s="60">
        <f>'C&amp;E'!S23</f>
        <v>0</v>
      </c>
      <c r="Y21" s="60">
        <f>'C&amp;E'!T23</f>
        <v>0</v>
      </c>
      <c r="Z21" s="70">
        <f>'C&amp;E'!U23</f>
        <v>0</v>
      </c>
      <c r="AA21" s="60">
        <f>'C&amp;E'!V23</f>
        <v>0</v>
      </c>
      <c r="AB21" s="60">
        <f>'C&amp;E'!W23</f>
        <v>0</v>
      </c>
      <c r="AC21" s="60">
        <f>'C&amp;E'!X23</f>
        <v>0</v>
      </c>
      <c r="AD21" s="65"/>
      <c r="AE21" s="65"/>
      <c r="AF21" s="65"/>
      <c r="AG21" s="65"/>
      <c r="AH21" s="65"/>
    </row>
    <row r="22" spans="1:34" x14ac:dyDescent="0.2">
      <c r="A22" t="str">
        <f>'C&amp;E'!A24</f>
        <v>PERSONNEL</v>
      </c>
      <c r="B22" s="20" t="e">
        <f>+'C&amp;E'!#REF!</f>
        <v>#REF!</v>
      </c>
      <c r="C22" s="60">
        <f>+F22+G22+H22+I22+P22+X22+Y22+AA22+AB22+AC22</f>
        <v>104186.34815199225</v>
      </c>
      <c r="D22" s="70" t="e">
        <f t="shared" si="1"/>
        <v>#REF!</v>
      </c>
      <c r="E22" s="72">
        <f>+N22+W22</f>
        <v>0</v>
      </c>
      <c r="F22" s="60">
        <f>'C&amp;E'!B24</f>
        <v>78986.989182533012</v>
      </c>
      <c r="G22" s="60">
        <f>'C&amp;E'!C24</f>
        <v>6792.1640924889189</v>
      </c>
      <c r="H22" s="60">
        <f>'C&amp;E'!D24</f>
        <v>15682.681483079623</v>
      </c>
      <c r="I22" s="60">
        <f>'C&amp;E'!E24</f>
        <v>2605.0171924042661</v>
      </c>
      <c r="J22" s="70">
        <f>'C&amp;E'!F24</f>
        <v>3169.0392634202358</v>
      </c>
      <c r="K22" s="70">
        <f>'C&amp;E'!G24</f>
        <v>5640.2207101596941</v>
      </c>
      <c r="L22" s="70">
        <f>'C&amp;E'!H24</f>
        <v>16538.274285722495</v>
      </c>
      <c r="M22" s="70">
        <f>'C&amp;E'!I24</f>
        <v>17059.277724203344</v>
      </c>
      <c r="N22" s="72">
        <f>'C&amp;E'!J24</f>
        <v>0</v>
      </c>
      <c r="O22" s="70">
        <f>'C&amp;E'!K24</f>
        <v>5042.7397027275229</v>
      </c>
      <c r="P22" s="60">
        <f>'C&amp;E'!L24</f>
        <v>119.4962014864342</v>
      </c>
      <c r="Q22" s="70">
        <f>'C&amp;E'!M24</f>
        <v>5974.8100743217074</v>
      </c>
      <c r="R22" s="70" t="e">
        <f>'C&amp;E'!#REF!</f>
        <v>#REF!</v>
      </c>
      <c r="S22" s="70">
        <f>'C&amp;E'!N24</f>
        <v>363.26845251876006</v>
      </c>
      <c r="T22" s="70">
        <f>'C&amp;E'!O24</f>
        <v>0</v>
      </c>
      <c r="U22" s="70">
        <f>'C&amp;E'!P24</f>
        <v>0</v>
      </c>
      <c r="V22" s="70">
        <f>'C&amp;E'!Q24</f>
        <v>0</v>
      </c>
      <c r="W22" s="72">
        <f>'C&amp;E'!R24</f>
        <v>0</v>
      </c>
      <c r="X22" s="60">
        <f>'C&amp;E'!S24</f>
        <v>0</v>
      </c>
      <c r="Y22" s="60">
        <f>'C&amp;E'!T24</f>
        <v>0</v>
      </c>
      <c r="Z22" s="70">
        <f>'C&amp;E'!U24</f>
        <v>0</v>
      </c>
      <c r="AA22" s="60">
        <f>'C&amp;E'!V24</f>
        <v>0</v>
      </c>
      <c r="AB22" s="60">
        <f>'C&amp;E'!W24</f>
        <v>0</v>
      </c>
      <c r="AC22" s="60">
        <f>'C&amp;E'!X24</f>
        <v>0</v>
      </c>
      <c r="AD22" s="65"/>
      <c r="AE22" s="65"/>
      <c r="AF22" s="65"/>
      <c r="AG22" s="65"/>
      <c r="AH22" s="65"/>
    </row>
    <row r="23" spans="1:34" x14ac:dyDescent="0.2">
      <c r="A23" t="str">
        <f>'C&amp;E'!A25</f>
        <v>PURCHASING</v>
      </c>
      <c r="B23" s="20" t="e">
        <f>+'C&amp;E'!#REF!</f>
        <v>#REF!</v>
      </c>
      <c r="C23" s="60">
        <f>+F23+G23+H23+I23+P23+X23+Y23+AA23+AB23+AC23</f>
        <v>42698.555675321608</v>
      </c>
      <c r="D23" s="70" t="e">
        <f t="shared" si="1"/>
        <v>#REF!</v>
      </c>
      <c r="E23" s="72">
        <f>+N23+W23</f>
        <v>0</v>
      </c>
      <c r="F23" s="60">
        <f>'C&amp;E'!B25</f>
        <v>32371.135134866705</v>
      </c>
      <c r="G23" s="60">
        <f>'C&amp;E'!C25</f>
        <v>2783.6237837607009</v>
      </c>
      <c r="H23" s="60">
        <f>'C&amp;E'!D25</f>
        <v>6427.2129729196768</v>
      </c>
      <c r="I23" s="60">
        <f>'C&amp;E'!E25</f>
        <v>1067.610810801958</v>
      </c>
      <c r="J23" s="70">
        <f>'C&amp;E'!F25</f>
        <v>1298.763243232474</v>
      </c>
      <c r="K23" s="70">
        <f>'C&amp;E'!G25</f>
        <v>2311.5243243051568</v>
      </c>
      <c r="L23" s="70">
        <f>'C&amp;E'!H25</f>
        <v>6777.8594594032566</v>
      </c>
      <c r="M23" s="70">
        <f>'C&amp;E'!I25</f>
        <v>6991.3816215636471</v>
      </c>
      <c r="N23" s="72">
        <f>'C&amp;E'!J25</f>
        <v>0</v>
      </c>
      <c r="O23" s="70">
        <f>'C&amp;E'!K25</f>
        <v>2066.6594594423223</v>
      </c>
      <c r="P23" s="60">
        <f>'C&amp;E'!L25</f>
        <v>48.972972972566886</v>
      </c>
      <c r="Q23" s="70">
        <f>'C&amp;E'!M25</f>
        <v>2448.6486486283429</v>
      </c>
      <c r="R23" s="70" t="e">
        <f>'C&amp;E'!#REF!</f>
        <v>#REF!</v>
      </c>
      <c r="S23" s="70">
        <f>'C&amp;E'!N25</f>
        <v>148.87783783660336</v>
      </c>
      <c r="T23" s="70">
        <f>'C&amp;E'!O25</f>
        <v>0</v>
      </c>
      <c r="U23" s="70">
        <f>'C&amp;E'!P25</f>
        <v>0</v>
      </c>
      <c r="V23" s="70">
        <f>'C&amp;E'!Q25</f>
        <v>0</v>
      </c>
      <c r="W23" s="72">
        <f>'C&amp;E'!R25</f>
        <v>0</v>
      </c>
      <c r="X23" s="60">
        <f>'C&amp;E'!S25</f>
        <v>0</v>
      </c>
      <c r="Y23" s="60">
        <f>'C&amp;E'!T25</f>
        <v>0</v>
      </c>
      <c r="Z23" s="70">
        <f>'C&amp;E'!U25</f>
        <v>0</v>
      </c>
      <c r="AA23" s="60">
        <f>'C&amp;E'!V25</f>
        <v>0</v>
      </c>
      <c r="AB23" s="60">
        <f>'C&amp;E'!W25</f>
        <v>0</v>
      </c>
      <c r="AC23" s="60">
        <f>'C&amp;E'!X25</f>
        <v>0</v>
      </c>
      <c r="AD23" s="65"/>
      <c r="AE23" s="65"/>
      <c r="AF23" s="65"/>
      <c r="AG23" s="65"/>
      <c r="AH23" s="65"/>
    </row>
    <row r="24" spans="1:34" x14ac:dyDescent="0.2">
      <c r="A24" t="str">
        <f>'C&amp;E'!A26</f>
        <v>PRINTSHOP</v>
      </c>
      <c r="B24" s="20" t="e">
        <f>+'C&amp;E'!#REF!</f>
        <v>#REF!</v>
      </c>
      <c r="C24" s="60">
        <f>+F24+G24+H24+I24+P24+X24+Y24+AA24+AB24+AC24</f>
        <v>59932.214757118803</v>
      </c>
      <c r="D24" s="70" t="e">
        <f t="shared" si="1"/>
        <v>#REF!</v>
      </c>
      <c r="E24" s="72">
        <f>+N24+W24</f>
        <v>0</v>
      </c>
      <c r="F24" s="60">
        <f>'C&amp;E'!B26</f>
        <v>45436.521028645599</v>
      </c>
      <c r="G24" s="60">
        <f>'C&amp;E'!C26</f>
        <v>3907.1283740820204</v>
      </c>
      <c r="H24" s="60">
        <f>'C&amp;E'!D26</f>
        <v>9021.3147046890281</v>
      </c>
      <c r="I24" s="60">
        <f>'C&amp;E'!E26</f>
        <v>1498.5115861187205</v>
      </c>
      <c r="J24" s="70">
        <f>'C&amp;E'!F26</f>
        <v>1822.9599662324983</v>
      </c>
      <c r="K24" s="70">
        <f>'C&amp;E'!G26</f>
        <v>3244.4838011377797</v>
      </c>
      <c r="L24" s="70">
        <f>'C&amp;E'!H26</f>
        <v>9513.4863999463705</v>
      </c>
      <c r="M24" s="70">
        <f>'C&amp;E'!I26</f>
        <v>9813.1887171701146</v>
      </c>
      <c r="N24" s="72">
        <f>'C&amp;E'!J26</f>
        <v>0</v>
      </c>
      <c r="O24" s="70">
        <f>'C&amp;E'!K26</f>
        <v>2900.7884832206414</v>
      </c>
      <c r="P24" s="60">
        <f>'C&amp;E'!L26</f>
        <v>68.739063583427537</v>
      </c>
      <c r="Q24" s="70">
        <f>'C&amp;E'!M26</f>
        <v>3436.9531791713753</v>
      </c>
      <c r="R24" s="70" t="e">
        <f>'C&amp;E'!#REF!</f>
        <v>#REF!</v>
      </c>
      <c r="S24" s="70">
        <f>'C&amp;E'!N26</f>
        <v>208.96675329361977</v>
      </c>
      <c r="T24" s="70">
        <f>'C&amp;E'!O26</f>
        <v>0</v>
      </c>
      <c r="U24" s="70">
        <f>'C&amp;E'!P26</f>
        <v>0</v>
      </c>
      <c r="V24" s="70">
        <f>'C&amp;E'!Q26</f>
        <v>0</v>
      </c>
      <c r="W24" s="72">
        <f>'C&amp;E'!R26</f>
        <v>0</v>
      </c>
      <c r="X24" s="60">
        <f>'C&amp;E'!S26</f>
        <v>0</v>
      </c>
      <c r="Y24" s="60">
        <f>'C&amp;E'!T26</f>
        <v>0</v>
      </c>
      <c r="Z24" s="70">
        <f>'C&amp;E'!U26</f>
        <v>0</v>
      </c>
      <c r="AA24" s="60">
        <f>'C&amp;E'!V26</f>
        <v>0</v>
      </c>
      <c r="AB24" s="60">
        <f>'C&amp;E'!W26</f>
        <v>0</v>
      </c>
      <c r="AC24" s="60">
        <f>'C&amp;E'!X26</f>
        <v>0</v>
      </c>
      <c r="AD24" s="65"/>
      <c r="AE24" s="65"/>
      <c r="AF24" s="65"/>
      <c r="AG24" s="65"/>
      <c r="AH24" s="65"/>
    </row>
    <row r="25" spans="1:34" x14ac:dyDescent="0.2">
      <c r="A25" t="str">
        <f>'C&amp;E'!A27</f>
        <v>Facility</v>
      </c>
      <c r="B25" s="20" t="e">
        <f>+'C&amp;E'!#REF!</f>
        <v>#REF!</v>
      </c>
      <c r="C25" s="60" t="e">
        <f>+F25+G25+H25+I25+Q25+R25+S25+Z25+AA25+AB25+AD25+AE25+AF25</f>
        <v>#REF!</v>
      </c>
      <c r="D25" s="70" t="e">
        <f t="shared" si="1"/>
        <v>#REF!</v>
      </c>
      <c r="E25" s="72">
        <f>+O25+Y25</f>
        <v>1795.4335693553339</v>
      </c>
      <c r="F25" s="60">
        <f>'C&amp;E'!B27</f>
        <v>28122.786477343026</v>
      </c>
      <c r="G25" s="60">
        <f>'C&amp;E'!C27</f>
        <v>2418.3043621364259</v>
      </c>
      <c r="H25" s="60">
        <f>'C&amp;E'!D27</f>
        <v>5583.7133090567304</v>
      </c>
      <c r="I25" s="60">
        <f>'C&amp;E'!E27</f>
        <v>927.4988581029927</v>
      </c>
      <c r="J25" s="70">
        <f>'C&amp;E'!F27</f>
        <v>1128.3151246280443</v>
      </c>
      <c r="K25" s="70">
        <f>'C&amp;E'!G27</f>
        <v>2008.1626652505158</v>
      </c>
      <c r="L25" s="70">
        <f>'C&amp;E'!H27</f>
        <v>5888.3413743786314</v>
      </c>
      <c r="M25" s="70">
        <f>'C&amp;E'!I27</f>
        <v>6073.8411459992294</v>
      </c>
      <c r="N25" s="72">
        <f>'C&amp;E'!J27</f>
        <v>0</v>
      </c>
      <c r="O25" s="70">
        <f>'C&amp;E'!K27</f>
        <v>1795.4335693553339</v>
      </c>
      <c r="P25" s="60">
        <f>'C&amp;E'!L27</f>
        <v>42.545819179036357</v>
      </c>
      <c r="Q25" s="70">
        <f>'C&amp;E'!M27</f>
        <v>2127.2909589518167</v>
      </c>
      <c r="R25" s="70" t="e">
        <f>'C&amp;E'!#REF!</f>
        <v>#REF!</v>
      </c>
      <c r="S25" s="70">
        <f>'C&amp;E'!N27</f>
        <v>129.33929030427055</v>
      </c>
      <c r="T25" s="70">
        <f>'C&amp;E'!O27</f>
        <v>0</v>
      </c>
      <c r="U25" s="70">
        <f>'C&amp;E'!P27</f>
        <v>0</v>
      </c>
      <c r="V25" s="70">
        <f>'C&amp;E'!Q27</f>
        <v>0</v>
      </c>
      <c r="W25" s="72">
        <f>'C&amp;E'!R27</f>
        <v>0</v>
      </c>
      <c r="X25" s="60">
        <f>'C&amp;E'!S27</f>
        <v>0</v>
      </c>
      <c r="Y25" s="60">
        <f>'C&amp;E'!T27</f>
        <v>0</v>
      </c>
      <c r="Z25" s="70">
        <f>'C&amp;E'!U27</f>
        <v>0</v>
      </c>
      <c r="AA25" s="60">
        <f>'C&amp;E'!V27</f>
        <v>0</v>
      </c>
      <c r="AB25" s="60">
        <f>'C&amp;E'!W27</f>
        <v>0</v>
      </c>
      <c r="AC25" s="60">
        <f>'C&amp;E'!X27</f>
        <v>0</v>
      </c>
      <c r="AD25" s="65"/>
      <c r="AE25" s="65"/>
      <c r="AF25" s="65"/>
      <c r="AG25" s="65"/>
      <c r="AH25" s="65"/>
    </row>
    <row r="26" spans="1:34" x14ac:dyDescent="0.2">
      <c r="A26">
        <f>'C&amp;E'!A28</f>
        <v>0</v>
      </c>
      <c r="B26" s="20" t="e">
        <f>+'C&amp;E'!#REF!</f>
        <v>#REF!</v>
      </c>
      <c r="C26" s="60">
        <f>SUM(C19:C24)</f>
        <v>73271297.250265896</v>
      </c>
      <c r="D26" s="70" t="e">
        <f t="shared" si="1"/>
        <v>#REF!</v>
      </c>
      <c r="E26" s="72">
        <f>SUM(E19:E25)</f>
        <v>4795.4335693553339</v>
      </c>
      <c r="F26" s="60">
        <f>'C&amp;E'!B28</f>
        <v>0</v>
      </c>
      <c r="G26" s="60">
        <f>'C&amp;E'!C28</f>
        <v>0</v>
      </c>
      <c r="H26" s="60">
        <f>'C&amp;E'!D28</f>
        <v>0</v>
      </c>
      <c r="I26" s="60">
        <f>'C&amp;E'!E28</f>
        <v>0</v>
      </c>
      <c r="J26" s="70">
        <f>'C&amp;E'!F28</f>
        <v>0</v>
      </c>
      <c r="K26" s="70">
        <f>'C&amp;E'!G28</f>
        <v>0</v>
      </c>
      <c r="L26" s="70">
        <f>'C&amp;E'!H28</f>
        <v>0</v>
      </c>
      <c r="M26" s="70">
        <f>'C&amp;E'!I28</f>
        <v>0</v>
      </c>
      <c r="N26" s="72">
        <f>'C&amp;E'!J28</f>
        <v>0</v>
      </c>
      <c r="O26" s="70">
        <f>'C&amp;E'!K28</f>
        <v>0</v>
      </c>
      <c r="P26" s="60">
        <f>'C&amp;E'!L28</f>
        <v>0</v>
      </c>
      <c r="Q26" s="70">
        <f>'C&amp;E'!M28</f>
        <v>0</v>
      </c>
      <c r="R26" s="70" t="e">
        <f>'C&amp;E'!#REF!</f>
        <v>#REF!</v>
      </c>
      <c r="S26" s="70">
        <f>'C&amp;E'!N28</f>
        <v>0</v>
      </c>
      <c r="T26" s="70">
        <f>'C&amp;E'!O28</f>
        <v>0</v>
      </c>
      <c r="U26" s="70">
        <f>'C&amp;E'!P28</f>
        <v>0</v>
      </c>
      <c r="V26" s="70">
        <f>'C&amp;E'!Q28</f>
        <v>0</v>
      </c>
      <c r="W26" s="72">
        <f>'C&amp;E'!R28</f>
        <v>0</v>
      </c>
      <c r="X26" s="60">
        <f>'C&amp;E'!S28</f>
        <v>0</v>
      </c>
      <c r="Y26" s="60">
        <f>'C&amp;E'!T28</f>
        <v>0</v>
      </c>
      <c r="Z26" s="70">
        <f>'C&amp;E'!U28</f>
        <v>0</v>
      </c>
      <c r="AA26" s="60">
        <f>'C&amp;E'!V28</f>
        <v>0</v>
      </c>
      <c r="AB26" s="60">
        <f>'C&amp;E'!W28</f>
        <v>0</v>
      </c>
      <c r="AC26" s="60">
        <f>'C&amp;E'!X28</f>
        <v>0</v>
      </c>
      <c r="AD26" s="65"/>
      <c r="AE26" s="65"/>
      <c r="AF26" s="65"/>
      <c r="AG26" s="65"/>
      <c r="AH26" s="65"/>
    </row>
    <row r="27" spans="1:34" x14ac:dyDescent="0.2">
      <c r="A27" t="str">
        <f>'C&amp;E'!A29</f>
        <v>GRAND TOTAL</v>
      </c>
      <c r="B27" s="20" t="e">
        <f>+'C&amp;E'!#REF!</f>
        <v>#REF!</v>
      </c>
      <c r="C27" s="60" t="e">
        <f>+F27+G27+H27+I27+Q27+R27+S27+Z27+AA27+AB27+AD27+AE27+AF27</f>
        <v>#REF!</v>
      </c>
      <c r="D27" s="70" t="e">
        <f t="shared" si="1"/>
        <v>#REF!</v>
      </c>
      <c r="E27" s="72">
        <f>+O27+Y27</f>
        <v>16116298.561350605</v>
      </c>
      <c r="F27" s="60">
        <f>'C&amp;E'!B29</f>
        <v>71039877.102840617</v>
      </c>
      <c r="G27" s="60">
        <f>'C&amp;E'!C29</f>
        <v>1026023.9809688198</v>
      </c>
      <c r="H27" s="60">
        <f>'C&amp;E'!D29</f>
        <v>1012662.7355975973</v>
      </c>
      <c r="I27" s="60">
        <f>'C&amp;E'!E29</f>
        <v>222662.87431803136</v>
      </c>
      <c r="J27" s="70">
        <f>'C&amp;E'!F29</f>
        <v>191136.5963488821</v>
      </c>
      <c r="K27" s="70">
        <f>'C&amp;E'!G29</f>
        <v>305891.66004370281</v>
      </c>
      <c r="L27" s="70">
        <f>'C&amp;E'!H29</f>
        <v>833370.94393799687</v>
      </c>
      <c r="M27" s="70">
        <f>'C&amp;E'!I29</f>
        <v>891936.29729189386</v>
      </c>
      <c r="N27" s="72">
        <f>'C&amp;E'!J29</f>
        <v>3000</v>
      </c>
      <c r="O27" s="70">
        <f>'C&amp;E'!K29</f>
        <v>16116298.561350605</v>
      </c>
      <c r="P27" s="60">
        <f>'C&amp;E'!L29</f>
        <v>7165.4053666346135</v>
      </c>
      <c r="Q27" s="70">
        <f>'C&amp;E'!M29</f>
        <v>410197.93249067001</v>
      </c>
      <c r="R27" s="70" t="e">
        <f>'C&amp;E'!#REF!</f>
        <v>#REF!</v>
      </c>
      <c r="S27" s="70">
        <f>'C&amp;E'!N29</f>
        <v>19530.115125788558</v>
      </c>
      <c r="T27" s="70">
        <f>'C&amp;E'!O29</f>
        <v>50000000</v>
      </c>
      <c r="U27" s="70">
        <f>'C&amp;E'!P29</f>
        <v>0</v>
      </c>
      <c r="V27" s="70">
        <f>'C&amp;E'!Q29</f>
        <v>0</v>
      </c>
      <c r="W27" s="72">
        <f>'C&amp;E'!R29</f>
        <v>0</v>
      </c>
      <c r="X27" s="60">
        <f>'C&amp;E'!S29</f>
        <v>0</v>
      </c>
      <c r="Y27" s="60">
        <f>'C&amp;E'!T29</f>
        <v>0</v>
      </c>
      <c r="Z27" s="70">
        <f>'C&amp;E'!U29</f>
        <v>0</v>
      </c>
      <c r="AA27" s="60">
        <f>'C&amp;E'!V29</f>
        <v>0</v>
      </c>
      <c r="AB27" s="60">
        <f>'C&amp;E'!W29</f>
        <v>0</v>
      </c>
      <c r="AC27" s="60">
        <f>'C&amp;E'!X29</f>
        <v>0</v>
      </c>
      <c r="AD27" s="65"/>
      <c r="AE27" s="65"/>
      <c r="AF27" s="65"/>
      <c r="AG27" s="65"/>
      <c r="AH27" s="65"/>
    </row>
    <row r="28" spans="1:34" x14ac:dyDescent="0.2">
      <c r="A28" s="8" t="s">
        <v>184</v>
      </c>
      <c r="B28" s="20" t="e">
        <f>+'C&amp;E'!#REF!</f>
        <v>#REF!</v>
      </c>
      <c r="C28" s="60" t="e">
        <f>+F28+G28+H28+I28+Q28+R28+S28+Z28+AA28+AB28+AD28+AE28+AF28</f>
        <v>#REF!</v>
      </c>
      <c r="D28" s="70" t="e">
        <f t="shared" si="1"/>
        <v>#REF!</v>
      </c>
      <c r="E28" s="72">
        <f>+O28+Y28</f>
        <v>0</v>
      </c>
      <c r="F28" s="60">
        <f>'C&amp;E'!B30</f>
        <v>0</v>
      </c>
      <c r="G28" s="60">
        <f>'C&amp;E'!C30</f>
        <v>0</v>
      </c>
      <c r="H28" s="60">
        <f>'C&amp;E'!D30</f>
        <v>0</v>
      </c>
      <c r="I28" s="60">
        <f>'C&amp;E'!E30</f>
        <v>0</v>
      </c>
      <c r="J28" s="70">
        <f>'C&amp;E'!F30</f>
        <v>0</v>
      </c>
      <c r="K28" s="70">
        <f>'C&amp;E'!G30</f>
        <v>0</v>
      </c>
      <c r="L28" s="70">
        <f>'C&amp;E'!H30</f>
        <v>0</v>
      </c>
      <c r="M28" s="70">
        <f>'C&amp;E'!I30</f>
        <v>0</v>
      </c>
      <c r="N28" s="72">
        <f>'C&amp;E'!J30</f>
        <v>0</v>
      </c>
      <c r="O28" s="70">
        <f>'C&amp;E'!K30</f>
        <v>0</v>
      </c>
      <c r="P28" s="60">
        <f>'C&amp;E'!L30</f>
        <v>0</v>
      </c>
      <c r="Q28" s="70">
        <f>'C&amp;E'!M30</f>
        <v>0</v>
      </c>
      <c r="R28" s="70" t="e">
        <f>'C&amp;E'!#REF!</f>
        <v>#REF!</v>
      </c>
      <c r="S28" s="70">
        <f>'C&amp;E'!N30</f>
        <v>0</v>
      </c>
      <c r="T28" s="70">
        <f>'C&amp;E'!O30</f>
        <v>0</v>
      </c>
      <c r="U28" s="70">
        <f>'C&amp;E'!P30</f>
        <v>0</v>
      </c>
      <c r="V28" s="70">
        <f>'C&amp;E'!Q30</f>
        <v>0</v>
      </c>
      <c r="W28" s="72">
        <f>'C&amp;E'!R30</f>
        <v>0</v>
      </c>
      <c r="X28" s="60">
        <f>'C&amp;E'!S30</f>
        <v>0</v>
      </c>
      <c r="Y28" s="60">
        <f>'C&amp;E'!T30</f>
        <v>0</v>
      </c>
      <c r="Z28" s="70">
        <f>'C&amp;E'!U30</f>
        <v>0</v>
      </c>
      <c r="AA28" s="60">
        <f>'C&amp;E'!V30</f>
        <v>0</v>
      </c>
      <c r="AB28" s="60">
        <f>'C&amp;E'!W30</f>
        <v>0</v>
      </c>
      <c r="AC28" s="60">
        <f>'C&amp;E'!X30</f>
        <v>0</v>
      </c>
      <c r="AD28" s="65"/>
      <c r="AE28" s="65"/>
      <c r="AF28" s="65"/>
      <c r="AG28" s="65"/>
      <c r="AH28" s="65"/>
    </row>
    <row r="29" spans="1:34" x14ac:dyDescent="0.2">
      <c r="A29" s="8" t="s">
        <v>185</v>
      </c>
      <c r="B29" s="20" t="e">
        <f>+'C&amp;E'!#REF!</f>
        <v>#REF!</v>
      </c>
      <c r="C29" s="60">
        <f t="shared" ref="C29:C65" si="3">+F29+G29+H29+I29+P29+X29+Y29+AA29+AB29+AC29</f>
        <v>0</v>
      </c>
      <c r="D29" s="70" t="e">
        <f t="shared" si="1"/>
        <v>#REF!</v>
      </c>
      <c r="E29" s="72">
        <f t="shared" ref="E29:E65" si="4">+N29+W29</f>
        <v>0</v>
      </c>
      <c r="F29" s="60">
        <f>'C&amp;E'!B31</f>
        <v>0</v>
      </c>
      <c r="G29" s="60">
        <f>'C&amp;E'!C31</f>
        <v>0</v>
      </c>
      <c r="H29" s="60">
        <f>'C&amp;E'!D31</f>
        <v>0</v>
      </c>
      <c r="I29" s="60">
        <f>'C&amp;E'!E31</f>
        <v>0</v>
      </c>
      <c r="J29" s="70">
        <f>'C&amp;E'!F31</f>
        <v>0</v>
      </c>
      <c r="K29" s="70">
        <f>'C&amp;E'!G31</f>
        <v>0</v>
      </c>
      <c r="L29" s="70">
        <f>'C&amp;E'!H31</f>
        <v>0</v>
      </c>
      <c r="M29" s="70">
        <f>'C&amp;E'!I31</f>
        <v>0</v>
      </c>
      <c r="N29" s="72">
        <f>'C&amp;E'!J31</f>
        <v>0</v>
      </c>
      <c r="O29" s="70">
        <f>'C&amp;E'!K31</f>
        <v>0</v>
      </c>
      <c r="P29" s="60">
        <f>'C&amp;E'!L31</f>
        <v>0</v>
      </c>
      <c r="Q29" s="70">
        <f>'C&amp;E'!M31</f>
        <v>0</v>
      </c>
      <c r="R29" s="70" t="e">
        <f>'C&amp;E'!#REF!</f>
        <v>#REF!</v>
      </c>
      <c r="S29" s="70">
        <f>'C&amp;E'!N31</f>
        <v>0</v>
      </c>
      <c r="T29" s="70">
        <f>'C&amp;E'!O31</f>
        <v>0</v>
      </c>
      <c r="U29" s="70">
        <f>'C&amp;E'!P31</f>
        <v>0</v>
      </c>
      <c r="V29" s="70">
        <f>'C&amp;E'!Q31</f>
        <v>0</v>
      </c>
      <c r="W29" s="72">
        <f>'C&amp;E'!R31</f>
        <v>0</v>
      </c>
      <c r="X29" s="60">
        <f>'C&amp;E'!S31</f>
        <v>0</v>
      </c>
      <c r="Y29" s="60">
        <f>'C&amp;E'!T31</f>
        <v>0</v>
      </c>
      <c r="Z29" s="70">
        <f>'C&amp;E'!U31</f>
        <v>0</v>
      </c>
      <c r="AA29" s="60">
        <f>'C&amp;E'!V31</f>
        <v>0</v>
      </c>
      <c r="AB29" s="60">
        <f>'C&amp;E'!W31</f>
        <v>0</v>
      </c>
      <c r="AC29" s="60">
        <f>'C&amp;E'!X31</f>
        <v>0</v>
      </c>
      <c r="AD29" s="65"/>
      <c r="AE29" s="65"/>
      <c r="AF29" s="65"/>
      <c r="AG29" s="65"/>
      <c r="AH29" s="65"/>
    </row>
    <row r="30" spans="1:34" x14ac:dyDescent="0.2">
      <c r="A30" s="8" t="s">
        <v>188</v>
      </c>
      <c r="B30" s="20" t="e">
        <f>+'C&amp;E'!#REF!</f>
        <v>#REF!</v>
      </c>
      <c r="C30" s="60">
        <f t="shared" si="3"/>
        <v>0</v>
      </c>
      <c r="D30" s="70" t="e">
        <f t="shared" si="1"/>
        <v>#REF!</v>
      </c>
      <c r="E30" s="72">
        <f t="shared" si="4"/>
        <v>0</v>
      </c>
      <c r="F30" s="60">
        <f>'C&amp;E'!B32</f>
        <v>0</v>
      </c>
      <c r="G30" s="60">
        <f>'C&amp;E'!C32</f>
        <v>0</v>
      </c>
      <c r="H30" s="60">
        <f>'C&amp;E'!D32</f>
        <v>0</v>
      </c>
      <c r="I30" s="60">
        <f>'C&amp;E'!E32</f>
        <v>0</v>
      </c>
      <c r="J30" s="70">
        <f>'C&amp;E'!F32</f>
        <v>0</v>
      </c>
      <c r="K30" s="70">
        <f>'C&amp;E'!G32</f>
        <v>0</v>
      </c>
      <c r="L30" s="70">
        <f>'C&amp;E'!H32</f>
        <v>0</v>
      </c>
      <c r="M30" s="70">
        <f>'C&amp;E'!I32</f>
        <v>0</v>
      </c>
      <c r="N30" s="72">
        <f>'C&amp;E'!J32</f>
        <v>0</v>
      </c>
      <c r="O30" s="70">
        <f>'C&amp;E'!K32</f>
        <v>0</v>
      </c>
      <c r="P30" s="60">
        <f>'C&amp;E'!L32</f>
        <v>0</v>
      </c>
      <c r="Q30" s="70">
        <f>'C&amp;E'!M32</f>
        <v>0</v>
      </c>
      <c r="R30" s="70" t="e">
        <f>'C&amp;E'!#REF!</f>
        <v>#REF!</v>
      </c>
      <c r="S30" s="70">
        <f>'C&amp;E'!N32</f>
        <v>0</v>
      </c>
      <c r="T30" s="70">
        <f>'C&amp;E'!O32</f>
        <v>0</v>
      </c>
      <c r="U30" s="70">
        <f>'C&amp;E'!P32</f>
        <v>0</v>
      </c>
      <c r="V30" s="70">
        <f>'C&amp;E'!Q32</f>
        <v>0</v>
      </c>
      <c r="W30" s="72">
        <f>'C&amp;E'!R32</f>
        <v>0</v>
      </c>
      <c r="X30" s="60">
        <f>'C&amp;E'!S32</f>
        <v>0</v>
      </c>
      <c r="Y30" s="60">
        <f>'C&amp;E'!T32</f>
        <v>0</v>
      </c>
      <c r="Z30" s="70">
        <f>'C&amp;E'!U32</f>
        <v>0</v>
      </c>
      <c r="AA30" s="60">
        <f>'C&amp;E'!V32</f>
        <v>0</v>
      </c>
      <c r="AB30" s="60">
        <f>'C&amp;E'!W32</f>
        <v>0</v>
      </c>
      <c r="AC30" s="60">
        <f>'C&amp;E'!X32</f>
        <v>0</v>
      </c>
      <c r="AD30" s="65"/>
      <c r="AE30" s="65"/>
      <c r="AF30" s="65"/>
      <c r="AG30" s="65"/>
      <c r="AH30" s="65"/>
    </row>
    <row r="31" spans="1:34" x14ac:dyDescent="0.2">
      <c r="A31" s="10" t="s">
        <v>239</v>
      </c>
      <c r="B31" s="20" t="e">
        <f>+'C&amp;E'!#REF!</f>
        <v>#REF!</v>
      </c>
      <c r="C31" s="60">
        <f t="shared" si="3"/>
        <v>0</v>
      </c>
      <c r="D31" s="70" t="e">
        <f t="shared" si="1"/>
        <v>#REF!</v>
      </c>
      <c r="E31" s="72">
        <f t="shared" si="4"/>
        <v>0</v>
      </c>
      <c r="F31" s="60">
        <f>'C&amp;E'!B33</f>
        <v>0</v>
      </c>
      <c r="G31" s="60">
        <f>'C&amp;E'!C33</f>
        <v>0</v>
      </c>
      <c r="H31" s="60">
        <f>'C&amp;E'!D33</f>
        <v>0</v>
      </c>
      <c r="I31" s="60">
        <f>'C&amp;E'!E33</f>
        <v>0</v>
      </c>
      <c r="J31" s="70">
        <f>'C&amp;E'!F33</f>
        <v>0</v>
      </c>
      <c r="K31" s="70">
        <f>'C&amp;E'!G33</f>
        <v>0</v>
      </c>
      <c r="L31" s="70">
        <f>'C&amp;E'!H33</f>
        <v>0</v>
      </c>
      <c r="M31" s="70">
        <f>'C&amp;E'!I33</f>
        <v>0</v>
      </c>
      <c r="N31" s="72">
        <f>'C&amp;E'!J33</f>
        <v>0</v>
      </c>
      <c r="O31" s="70">
        <f>'C&amp;E'!K33</f>
        <v>0</v>
      </c>
      <c r="P31" s="60">
        <f>'C&amp;E'!L33</f>
        <v>0</v>
      </c>
      <c r="Q31" s="70">
        <f>'C&amp;E'!M33</f>
        <v>0</v>
      </c>
      <c r="R31" s="70" t="e">
        <f>'C&amp;E'!#REF!</f>
        <v>#REF!</v>
      </c>
      <c r="S31" s="70">
        <f>'C&amp;E'!N33</f>
        <v>0</v>
      </c>
      <c r="T31" s="70">
        <f>'C&amp;E'!O33</f>
        <v>0</v>
      </c>
      <c r="U31" s="70">
        <f>'C&amp;E'!P33</f>
        <v>0</v>
      </c>
      <c r="V31" s="70">
        <f>'C&amp;E'!Q33</f>
        <v>0</v>
      </c>
      <c r="W31" s="72">
        <f>'C&amp;E'!R33</f>
        <v>0</v>
      </c>
      <c r="X31" s="60">
        <f>'C&amp;E'!S33</f>
        <v>0</v>
      </c>
      <c r="Y31" s="60">
        <f>'C&amp;E'!T33</f>
        <v>0</v>
      </c>
      <c r="Z31" s="70">
        <f>'C&amp;E'!U33</f>
        <v>0</v>
      </c>
      <c r="AA31" s="60">
        <f>'C&amp;E'!V33</f>
        <v>0</v>
      </c>
      <c r="AB31" s="60">
        <f>'C&amp;E'!W33</f>
        <v>0</v>
      </c>
      <c r="AC31" s="60">
        <f>'C&amp;E'!X33</f>
        <v>0</v>
      </c>
      <c r="AD31" s="65"/>
      <c r="AE31" s="65"/>
      <c r="AF31" s="65"/>
      <c r="AG31" s="65"/>
      <c r="AH31" s="65"/>
    </row>
    <row r="32" spans="1:34" x14ac:dyDescent="0.2">
      <c r="A32" s="66" t="s">
        <v>238</v>
      </c>
      <c r="B32" s="20" t="e">
        <f>+'C&amp;E'!#REF!</f>
        <v>#REF!</v>
      </c>
      <c r="C32" s="60">
        <f t="shared" si="3"/>
        <v>0</v>
      </c>
      <c r="D32" s="70" t="e">
        <f t="shared" si="1"/>
        <v>#REF!</v>
      </c>
      <c r="E32" s="72">
        <f t="shared" si="4"/>
        <v>0</v>
      </c>
      <c r="F32" s="60">
        <f>'C&amp;E'!B34</f>
        <v>0</v>
      </c>
      <c r="G32" s="60">
        <f>'C&amp;E'!C34</f>
        <v>0</v>
      </c>
      <c r="H32" s="60">
        <f>'C&amp;E'!D34</f>
        <v>0</v>
      </c>
      <c r="I32" s="60">
        <f>'C&amp;E'!E34</f>
        <v>0</v>
      </c>
      <c r="J32" s="70">
        <f>'C&amp;E'!F34</f>
        <v>0</v>
      </c>
      <c r="K32" s="70">
        <f>'C&amp;E'!G34</f>
        <v>0</v>
      </c>
      <c r="L32" s="70">
        <f>'C&amp;E'!H34</f>
        <v>0</v>
      </c>
      <c r="M32" s="70">
        <f>'C&amp;E'!I34</f>
        <v>0</v>
      </c>
      <c r="N32" s="72">
        <f>'C&amp;E'!J34</f>
        <v>0</v>
      </c>
      <c r="O32" s="70">
        <f>'C&amp;E'!K34</f>
        <v>0</v>
      </c>
      <c r="P32" s="60">
        <f>'C&amp;E'!L34</f>
        <v>0</v>
      </c>
      <c r="Q32" s="70">
        <f>'C&amp;E'!M34</f>
        <v>0</v>
      </c>
      <c r="R32" s="70" t="e">
        <f>'C&amp;E'!#REF!</f>
        <v>#REF!</v>
      </c>
      <c r="S32" s="70">
        <f>'C&amp;E'!N34</f>
        <v>0</v>
      </c>
      <c r="T32" s="70">
        <f>'C&amp;E'!O34</f>
        <v>0</v>
      </c>
      <c r="U32" s="70">
        <f>'C&amp;E'!P34</f>
        <v>0</v>
      </c>
      <c r="V32" s="70">
        <f>'C&amp;E'!Q34</f>
        <v>0</v>
      </c>
      <c r="W32" s="72">
        <f>'C&amp;E'!R34</f>
        <v>0</v>
      </c>
      <c r="X32" s="60">
        <f>'C&amp;E'!S34</f>
        <v>0</v>
      </c>
      <c r="Y32" s="60">
        <f>'C&amp;E'!T34</f>
        <v>0</v>
      </c>
      <c r="Z32" s="70">
        <f>'C&amp;E'!U34</f>
        <v>0</v>
      </c>
      <c r="AA32" s="60">
        <f>'C&amp;E'!V34</f>
        <v>0</v>
      </c>
      <c r="AB32" s="60">
        <f>'C&amp;E'!W34</f>
        <v>0</v>
      </c>
      <c r="AC32" s="60">
        <f>'C&amp;E'!X34</f>
        <v>0</v>
      </c>
      <c r="AD32" s="65"/>
      <c r="AE32" s="65"/>
      <c r="AF32" s="65"/>
      <c r="AG32" s="65"/>
      <c r="AH32" s="65"/>
    </row>
    <row r="33" spans="1:34" x14ac:dyDescent="0.2">
      <c r="A33" s="8" t="s">
        <v>241</v>
      </c>
      <c r="B33" s="20" t="e">
        <f>+'C&amp;E'!#REF!</f>
        <v>#REF!</v>
      </c>
      <c r="C33" s="60">
        <f t="shared" si="3"/>
        <v>0</v>
      </c>
      <c r="D33" s="70" t="e">
        <f t="shared" si="1"/>
        <v>#REF!</v>
      </c>
      <c r="E33" s="72">
        <f t="shared" si="4"/>
        <v>0</v>
      </c>
      <c r="F33" s="60">
        <f>'C&amp;E'!B35</f>
        <v>0</v>
      </c>
      <c r="G33" s="60">
        <f>'C&amp;E'!C35</f>
        <v>0</v>
      </c>
      <c r="H33" s="60">
        <f>'C&amp;E'!D35</f>
        <v>0</v>
      </c>
      <c r="I33" s="60">
        <f>'C&amp;E'!E35</f>
        <v>0</v>
      </c>
      <c r="J33" s="70">
        <f>'C&amp;E'!F35</f>
        <v>0</v>
      </c>
      <c r="K33" s="70">
        <f>'C&amp;E'!G35</f>
        <v>0</v>
      </c>
      <c r="L33" s="70">
        <f>'C&amp;E'!H35</f>
        <v>0</v>
      </c>
      <c r="M33" s="70">
        <f>'C&amp;E'!I35</f>
        <v>0</v>
      </c>
      <c r="N33" s="72">
        <f>'C&amp;E'!J35</f>
        <v>0</v>
      </c>
      <c r="O33" s="70">
        <f>'C&amp;E'!K35</f>
        <v>0</v>
      </c>
      <c r="P33" s="60">
        <f>'C&amp;E'!L35</f>
        <v>0</v>
      </c>
      <c r="Q33" s="70">
        <f>'C&amp;E'!M35</f>
        <v>0</v>
      </c>
      <c r="R33" s="70" t="e">
        <f>'C&amp;E'!#REF!</f>
        <v>#REF!</v>
      </c>
      <c r="S33" s="70">
        <f>'C&amp;E'!N35</f>
        <v>0</v>
      </c>
      <c r="T33" s="70">
        <f>'C&amp;E'!O35</f>
        <v>0</v>
      </c>
      <c r="U33" s="70">
        <f>'C&amp;E'!P35</f>
        <v>0</v>
      </c>
      <c r="V33" s="70">
        <f>'C&amp;E'!Q35</f>
        <v>0</v>
      </c>
      <c r="W33" s="72">
        <f>'C&amp;E'!R35</f>
        <v>0</v>
      </c>
      <c r="X33" s="60">
        <f>'C&amp;E'!S35</f>
        <v>0</v>
      </c>
      <c r="Y33" s="60">
        <f>'C&amp;E'!T35</f>
        <v>0</v>
      </c>
      <c r="Z33" s="70">
        <f>'C&amp;E'!U35</f>
        <v>0</v>
      </c>
      <c r="AA33" s="60">
        <f>'C&amp;E'!V35</f>
        <v>0</v>
      </c>
      <c r="AB33" s="60">
        <f>'C&amp;E'!W35</f>
        <v>0</v>
      </c>
      <c r="AC33" s="60">
        <f>'C&amp;E'!X35</f>
        <v>0</v>
      </c>
      <c r="AD33" s="65"/>
      <c r="AE33" s="65"/>
      <c r="AF33" s="65"/>
      <c r="AG33" s="65"/>
      <c r="AH33" s="65"/>
    </row>
    <row r="34" spans="1:34" x14ac:dyDescent="0.2">
      <c r="A34" s="8" t="s">
        <v>189</v>
      </c>
      <c r="B34" s="20" t="e">
        <f>+'C&amp;E'!#REF!</f>
        <v>#REF!</v>
      </c>
      <c r="C34" s="60">
        <f t="shared" si="3"/>
        <v>0</v>
      </c>
      <c r="D34" s="70" t="e">
        <f t="shared" si="1"/>
        <v>#REF!</v>
      </c>
      <c r="E34" s="72">
        <f t="shared" si="4"/>
        <v>0</v>
      </c>
      <c r="F34" s="60">
        <f>'C&amp;E'!B36</f>
        <v>0</v>
      </c>
      <c r="G34" s="60">
        <f>'C&amp;E'!C36</f>
        <v>0</v>
      </c>
      <c r="H34" s="60">
        <f>'C&amp;E'!D36</f>
        <v>0</v>
      </c>
      <c r="I34" s="60">
        <f>'C&amp;E'!E36</f>
        <v>0</v>
      </c>
      <c r="J34" s="70">
        <f>'C&amp;E'!F36</f>
        <v>0</v>
      </c>
      <c r="K34" s="70">
        <f>'C&amp;E'!G36</f>
        <v>0</v>
      </c>
      <c r="L34" s="70">
        <f>'C&amp;E'!H36</f>
        <v>0</v>
      </c>
      <c r="M34" s="70">
        <f>'C&amp;E'!I36</f>
        <v>0</v>
      </c>
      <c r="N34" s="72">
        <f>'C&amp;E'!J36</f>
        <v>0</v>
      </c>
      <c r="O34" s="70">
        <f>'C&amp;E'!K36</f>
        <v>0</v>
      </c>
      <c r="P34" s="60">
        <f>'C&amp;E'!L36</f>
        <v>0</v>
      </c>
      <c r="Q34" s="70">
        <f>'C&amp;E'!M36</f>
        <v>0</v>
      </c>
      <c r="R34" s="70" t="e">
        <f>'C&amp;E'!#REF!</f>
        <v>#REF!</v>
      </c>
      <c r="S34" s="70">
        <f>'C&amp;E'!N36</f>
        <v>0</v>
      </c>
      <c r="T34" s="70">
        <f>'C&amp;E'!O36</f>
        <v>0</v>
      </c>
      <c r="U34" s="70">
        <f>'C&amp;E'!P36</f>
        <v>0</v>
      </c>
      <c r="V34" s="70">
        <f>'C&amp;E'!Q36</f>
        <v>0</v>
      </c>
      <c r="W34" s="72">
        <f>'C&amp;E'!R36</f>
        <v>0</v>
      </c>
      <c r="X34" s="60">
        <f>'C&amp;E'!S36</f>
        <v>0</v>
      </c>
      <c r="Y34" s="60">
        <f>'C&amp;E'!T36</f>
        <v>0</v>
      </c>
      <c r="Z34" s="70">
        <f>'C&amp;E'!U36</f>
        <v>0</v>
      </c>
      <c r="AA34" s="60">
        <f>'C&amp;E'!V36</f>
        <v>0</v>
      </c>
      <c r="AB34" s="60">
        <f>'C&amp;E'!W36</f>
        <v>0</v>
      </c>
      <c r="AC34" s="60">
        <f>'C&amp;E'!X36</f>
        <v>0</v>
      </c>
      <c r="AD34" s="65"/>
      <c r="AE34" s="65"/>
      <c r="AF34" s="65"/>
      <c r="AG34" s="65"/>
      <c r="AH34" s="65"/>
    </row>
    <row r="35" spans="1:34" x14ac:dyDescent="0.2">
      <c r="A35" s="8" t="s">
        <v>190</v>
      </c>
      <c r="B35" s="20" t="e">
        <f>+'C&amp;E'!#REF!</f>
        <v>#REF!</v>
      </c>
      <c r="C35" s="60">
        <f t="shared" si="3"/>
        <v>0</v>
      </c>
      <c r="D35" s="70" t="e">
        <f t="shared" si="1"/>
        <v>#REF!</v>
      </c>
      <c r="E35" s="72">
        <f t="shared" si="4"/>
        <v>0</v>
      </c>
      <c r="F35" s="60">
        <f>'C&amp;E'!B37</f>
        <v>0</v>
      </c>
      <c r="G35" s="60">
        <f>'C&amp;E'!C37</f>
        <v>0</v>
      </c>
      <c r="H35" s="60">
        <f>'C&amp;E'!D37</f>
        <v>0</v>
      </c>
      <c r="I35" s="60">
        <f>'C&amp;E'!E37</f>
        <v>0</v>
      </c>
      <c r="J35" s="70">
        <f>'C&amp;E'!F37</f>
        <v>0</v>
      </c>
      <c r="K35" s="70">
        <f>'C&amp;E'!G37</f>
        <v>0</v>
      </c>
      <c r="L35" s="70">
        <f>'C&amp;E'!H37</f>
        <v>0</v>
      </c>
      <c r="M35" s="70">
        <f>'C&amp;E'!I37</f>
        <v>0</v>
      </c>
      <c r="N35" s="72">
        <f>'C&amp;E'!J37</f>
        <v>0</v>
      </c>
      <c r="O35" s="70">
        <f>'C&amp;E'!K37</f>
        <v>0</v>
      </c>
      <c r="P35" s="60">
        <f>'C&amp;E'!L37</f>
        <v>0</v>
      </c>
      <c r="Q35" s="70">
        <f>'C&amp;E'!M37</f>
        <v>0</v>
      </c>
      <c r="R35" s="70" t="e">
        <f>'C&amp;E'!#REF!</f>
        <v>#REF!</v>
      </c>
      <c r="S35" s="70">
        <f>'C&amp;E'!N37</f>
        <v>0</v>
      </c>
      <c r="T35" s="70">
        <f>'C&amp;E'!O37</f>
        <v>0</v>
      </c>
      <c r="U35" s="70">
        <f>'C&amp;E'!P37</f>
        <v>0</v>
      </c>
      <c r="V35" s="70">
        <f>'C&amp;E'!Q37</f>
        <v>0</v>
      </c>
      <c r="W35" s="72">
        <f>'C&amp;E'!R37</f>
        <v>0</v>
      </c>
      <c r="X35" s="60">
        <f>'C&amp;E'!S37</f>
        <v>0</v>
      </c>
      <c r="Y35" s="60">
        <f>'C&amp;E'!T37</f>
        <v>0</v>
      </c>
      <c r="Z35" s="70">
        <f>'C&amp;E'!U37</f>
        <v>0</v>
      </c>
      <c r="AA35" s="60">
        <f>'C&amp;E'!V37</f>
        <v>0</v>
      </c>
      <c r="AB35" s="60">
        <f>'C&amp;E'!W37</f>
        <v>0</v>
      </c>
      <c r="AC35" s="60">
        <f>'C&amp;E'!X37</f>
        <v>0</v>
      </c>
      <c r="AD35" s="65"/>
      <c r="AE35" s="65"/>
      <c r="AF35" s="65"/>
      <c r="AG35" s="65"/>
      <c r="AH35" s="65"/>
    </row>
    <row r="36" spans="1:34" x14ac:dyDescent="0.2">
      <c r="A36" s="8" t="s">
        <v>191</v>
      </c>
      <c r="B36" s="20" t="e">
        <f>+'C&amp;E'!#REF!</f>
        <v>#REF!</v>
      </c>
      <c r="C36" s="60">
        <f t="shared" si="3"/>
        <v>0</v>
      </c>
      <c r="D36" s="70" t="e">
        <f t="shared" si="1"/>
        <v>#REF!</v>
      </c>
      <c r="E36" s="72">
        <f t="shared" si="4"/>
        <v>0</v>
      </c>
      <c r="F36" s="60">
        <f>'C&amp;E'!B38</f>
        <v>0</v>
      </c>
      <c r="G36" s="60">
        <f>'C&amp;E'!C38</f>
        <v>0</v>
      </c>
      <c r="H36" s="60">
        <f>'C&amp;E'!D38</f>
        <v>0</v>
      </c>
      <c r="I36" s="60">
        <f>'C&amp;E'!E38</f>
        <v>0</v>
      </c>
      <c r="J36" s="70">
        <f>'C&amp;E'!F38</f>
        <v>0</v>
      </c>
      <c r="K36" s="70">
        <f>'C&amp;E'!G38</f>
        <v>0</v>
      </c>
      <c r="L36" s="70">
        <f>'C&amp;E'!H38</f>
        <v>0</v>
      </c>
      <c r="M36" s="70">
        <f>'C&amp;E'!I38</f>
        <v>0</v>
      </c>
      <c r="N36" s="72">
        <f>'C&amp;E'!J38</f>
        <v>0</v>
      </c>
      <c r="O36" s="70">
        <f>'C&amp;E'!K38</f>
        <v>0</v>
      </c>
      <c r="P36" s="60">
        <f>'C&amp;E'!L38</f>
        <v>0</v>
      </c>
      <c r="Q36" s="70">
        <f>'C&amp;E'!M38</f>
        <v>0</v>
      </c>
      <c r="R36" s="70" t="e">
        <f>'C&amp;E'!#REF!</f>
        <v>#REF!</v>
      </c>
      <c r="S36" s="70">
        <f>'C&amp;E'!N38</f>
        <v>0</v>
      </c>
      <c r="T36" s="70">
        <f>'C&amp;E'!O38</f>
        <v>0</v>
      </c>
      <c r="U36" s="70">
        <f>'C&amp;E'!P38</f>
        <v>0</v>
      </c>
      <c r="V36" s="70">
        <f>'C&amp;E'!Q38</f>
        <v>0</v>
      </c>
      <c r="W36" s="72">
        <f>'C&amp;E'!R38</f>
        <v>0</v>
      </c>
      <c r="X36" s="60">
        <f>'C&amp;E'!S38</f>
        <v>0</v>
      </c>
      <c r="Y36" s="60">
        <f>'C&amp;E'!T38</f>
        <v>0</v>
      </c>
      <c r="Z36" s="70">
        <f>'C&amp;E'!U38</f>
        <v>0</v>
      </c>
      <c r="AA36" s="60">
        <f>'C&amp;E'!V38</f>
        <v>0</v>
      </c>
      <c r="AB36" s="60">
        <f>'C&amp;E'!W38</f>
        <v>0</v>
      </c>
      <c r="AC36" s="60">
        <f>'C&amp;E'!X38</f>
        <v>0</v>
      </c>
      <c r="AD36" s="65"/>
      <c r="AE36" s="65"/>
      <c r="AF36" s="65"/>
      <c r="AG36" s="65"/>
      <c r="AH36" s="65"/>
    </row>
    <row r="37" spans="1:34" x14ac:dyDescent="0.2">
      <c r="A37" s="8" t="s">
        <v>192</v>
      </c>
      <c r="B37" s="20" t="e">
        <f>+'C&amp;E'!#REF!</f>
        <v>#REF!</v>
      </c>
      <c r="C37" s="60">
        <f t="shared" si="3"/>
        <v>0</v>
      </c>
      <c r="D37" s="70" t="e">
        <f t="shared" si="1"/>
        <v>#REF!</v>
      </c>
      <c r="E37" s="72">
        <f t="shared" si="4"/>
        <v>0</v>
      </c>
      <c r="F37" s="60">
        <f>'C&amp;E'!B39</f>
        <v>0</v>
      </c>
      <c r="G37" s="60">
        <f>'C&amp;E'!C39</f>
        <v>0</v>
      </c>
      <c r="H37" s="60">
        <f>'C&amp;E'!D39</f>
        <v>0</v>
      </c>
      <c r="I37" s="60">
        <f>'C&amp;E'!E39</f>
        <v>0</v>
      </c>
      <c r="J37" s="70">
        <f>'C&amp;E'!F39</f>
        <v>0</v>
      </c>
      <c r="K37" s="70">
        <f>'C&amp;E'!G39</f>
        <v>0</v>
      </c>
      <c r="L37" s="70">
        <f>'C&amp;E'!H39</f>
        <v>0</v>
      </c>
      <c r="M37" s="70">
        <f>'C&amp;E'!I39</f>
        <v>0</v>
      </c>
      <c r="N37" s="72">
        <f>'C&amp;E'!J39</f>
        <v>0</v>
      </c>
      <c r="O37" s="70">
        <f>'C&amp;E'!K39</f>
        <v>0</v>
      </c>
      <c r="P37" s="60">
        <f>'C&amp;E'!L39</f>
        <v>0</v>
      </c>
      <c r="Q37" s="70">
        <f>'C&amp;E'!M39</f>
        <v>0</v>
      </c>
      <c r="R37" s="70" t="e">
        <f>'C&amp;E'!#REF!</f>
        <v>#REF!</v>
      </c>
      <c r="S37" s="70">
        <f>'C&amp;E'!N39</f>
        <v>0</v>
      </c>
      <c r="T37" s="70">
        <f>'C&amp;E'!O39</f>
        <v>0</v>
      </c>
      <c r="U37" s="70">
        <f>'C&amp;E'!P39</f>
        <v>0</v>
      </c>
      <c r="V37" s="70">
        <f>'C&amp;E'!Q39</f>
        <v>0</v>
      </c>
      <c r="W37" s="72">
        <f>'C&amp;E'!R39</f>
        <v>0</v>
      </c>
      <c r="X37" s="60">
        <f>'C&amp;E'!S39</f>
        <v>0</v>
      </c>
      <c r="Y37" s="60">
        <f>'C&amp;E'!T39</f>
        <v>0</v>
      </c>
      <c r="Z37" s="70">
        <f>'C&amp;E'!U39</f>
        <v>0</v>
      </c>
      <c r="AA37" s="60">
        <f>'C&amp;E'!V39</f>
        <v>0</v>
      </c>
      <c r="AB37" s="60">
        <f>'C&amp;E'!W39</f>
        <v>0</v>
      </c>
      <c r="AC37" s="60">
        <f>'C&amp;E'!X39</f>
        <v>0</v>
      </c>
      <c r="AD37" s="65"/>
      <c r="AE37" s="65"/>
      <c r="AF37" s="65"/>
      <c r="AG37" s="65"/>
      <c r="AH37" s="65"/>
    </row>
    <row r="38" spans="1:34" x14ac:dyDescent="0.2">
      <c r="A38" s="8" t="s">
        <v>193</v>
      </c>
      <c r="B38" s="20" t="e">
        <f>+'C&amp;E'!#REF!</f>
        <v>#REF!</v>
      </c>
      <c r="C38" s="60">
        <f t="shared" si="3"/>
        <v>1139262.6039816998</v>
      </c>
      <c r="D38" s="70" t="e">
        <f t="shared" si="1"/>
        <v>#REF!</v>
      </c>
      <c r="E38" s="72">
        <f t="shared" si="4"/>
        <v>0</v>
      </c>
      <c r="F38" s="60">
        <f>'C&amp;E'!B40</f>
        <v>1139262.6039816998</v>
      </c>
      <c r="G38" s="60">
        <f>'C&amp;E'!C40</f>
        <v>0</v>
      </c>
      <c r="H38" s="60">
        <f>'C&amp;E'!D40</f>
        <v>0</v>
      </c>
      <c r="I38" s="60">
        <f>'C&amp;E'!E40</f>
        <v>0</v>
      </c>
      <c r="J38" s="70">
        <f>'C&amp;E'!F40</f>
        <v>0</v>
      </c>
      <c r="K38" s="70">
        <f>'C&amp;E'!G40</f>
        <v>305891.66004370281</v>
      </c>
      <c r="L38" s="70">
        <f>'C&amp;E'!H40</f>
        <v>833370.94393799687</v>
      </c>
      <c r="M38" s="70">
        <f>'C&amp;E'!I40</f>
        <v>0</v>
      </c>
      <c r="N38" s="72">
        <f>'C&amp;E'!J40</f>
        <v>0</v>
      </c>
      <c r="O38" s="70">
        <f>'C&amp;E'!K40</f>
        <v>0</v>
      </c>
      <c r="P38" s="60">
        <f>'C&amp;E'!L40</f>
        <v>0</v>
      </c>
      <c r="Q38" s="70">
        <f>'C&amp;E'!M40</f>
        <v>0</v>
      </c>
      <c r="R38" s="70" t="e">
        <f>'C&amp;E'!#REF!</f>
        <v>#REF!</v>
      </c>
      <c r="S38" s="70">
        <f>'C&amp;E'!N40</f>
        <v>0</v>
      </c>
      <c r="T38" s="70">
        <f>'C&amp;E'!O40</f>
        <v>0</v>
      </c>
      <c r="U38" s="70">
        <f>'C&amp;E'!P40</f>
        <v>0</v>
      </c>
      <c r="V38" s="70">
        <f>'C&amp;E'!Q40</f>
        <v>0</v>
      </c>
      <c r="W38" s="72">
        <f>'C&amp;E'!R40</f>
        <v>0</v>
      </c>
      <c r="X38" s="60">
        <f>'C&amp;E'!S40</f>
        <v>0</v>
      </c>
      <c r="Y38" s="60">
        <f>'C&amp;E'!T40</f>
        <v>0</v>
      </c>
      <c r="Z38" s="70">
        <f>'C&amp;E'!U40</f>
        <v>0</v>
      </c>
      <c r="AA38" s="60">
        <f>'C&amp;E'!V40</f>
        <v>0</v>
      </c>
      <c r="AB38" s="60">
        <f>'C&amp;E'!W40</f>
        <v>0</v>
      </c>
      <c r="AC38" s="60">
        <f>'C&amp;E'!X40</f>
        <v>0</v>
      </c>
      <c r="AD38" s="65"/>
      <c r="AE38" s="65"/>
      <c r="AF38" s="65"/>
      <c r="AG38" s="65"/>
      <c r="AH38" s="65"/>
    </row>
    <row r="39" spans="1:34" x14ac:dyDescent="0.2">
      <c r="A39" s="8" t="s">
        <v>194</v>
      </c>
      <c r="B39" s="20" t="e">
        <f>+'C&amp;E'!#REF!</f>
        <v>#REF!</v>
      </c>
      <c r="C39" s="60">
        <f t="shared" si="3"/>
        <v>4775845.2004611855</v>
      </c>
      <c r="D39" s="70" t="e">
        <f t="shared" si="1"/>
        <v>#REF!</v>
      </c>
      <c r="E39" s="72">
        <f t="shared" si="4"/>
        <v>0</v>
      </c>
      <c r="F39" s="60">
        <f>'C&amp;E'!B41</f>
        <v>2737158.4838947682</v>
      </c>
      <c r="G39" s="60">
        <f>'C&amp;E'!C41</f>
        <v>1026023.9809688198</v>
      </c>
      <c r="H39" s="60">
        <f>'C&amp;E'!D41</f>
        <v>1012662.7355975971</v>
      </c>
      <c r="I39" s="60">
        <f>'C&amp;E'!E41</f>
        <v>0</v>
      </c>
      <c r="J39" s="70">
        <f>'C&amp;E'!F41</f>
        <v>37858.062428607795</v>
      </c>
      <c r="K39" s="70">
        <f>'C&amp;E'!G41</f>
        <v>0</v>
      </c>
      <c r="L39" s="70">
        <f>'C&amp;E'!H41</f>
        <v>0</v>
      </c>
      <c r="M39" s="70">
        <f>'C&amp;E'!I41</f>
        <v>660613.70489974343</v>
      </c>
      <c r="N39" s="72">
        <f>'C&amp;E'!J41</f>
        <v>0</v>
      </c>
      <c r="O39" s="70">
        <f>'C&amp;E'!K41</f>
        <v>0</v>
      </c>
      <c r="P39" s="60">
        <f>'C&amp;E'!L41</f>
        <v>0</v>
      </c>
      <c r="Q39" s="70">
        <f>'C&amp;E'!M41</f>
        <v>0</v>
      </c>
      <c r="R39" s="70" t="e">
        <f>'C&amp;E'!#REF!</f>
        <v>#REF!</v>
      </c>
      <c r="S39" s="70">
        <f>'C&amp;E'!N41</f>
        <v>0</v>
      </c>
      <c r="T39" s="70">
        <f>'C&amp;E'!O41</f>
        <v>0</v>
      </c>
      <c r="U39" s="70">
        <f>'C&amp;E'!P41</f>
        <v>0</v>
      </c>
      <c r="V39" s="70">
        <f>'C&amp;E'!Q41</f>
        <v>0</v>
      </c>
      <c r="W39" s="72">
        <f>'C&amp;E'!R41</f>
        <v>0</v>
      </c>
      <c r="X39" s="60">
        <f>'C&amp;E'!S41</f>
        <v>0</v>
      </c>
      <c r="Y39" s="60">
        <f>'C&amp;E'!T41</f>
        <v>0</v>
      </c>
      <c r="Z39" s="70">
        <f>'C&amp;E'!U41</f>
        <v>0</v>
      </c>
      <c r="AA39" s="60">
        <f>'C&amp;E'!V41</f>
        <v>0</v>
      </c>
      <c r="AB39" s="60">
        <f>'C&amp;E'!W41</f>
        <v>0</v>
      </c>
      <c r="AC39" s="60">
        <f>'C&amp;E'!X41</f>
        <v>0</v>
      </c>
      <c r="AD39" s="65"/>
      <c r="AE39" s="65"/>
      <c r="AF39" s="65"/>
      <c r="AG39" s="65"/>
      <c r="AH39" s="65"/>
    </row>
    <row r="40" spans="1:34" x14ac:dyDescent="0.2">
      <c r="A40" s="8" t="s">
        <v>195</v>
      </c>
      <c r="B40" s="20" t="e">
        <f>+'C&amp;E'!#REF!</f>
        <v>#REF!</v>
      </c>
      <c r="C40" s="60">
        <f t="shared" si="3"/>
        <v>0</v>
      </c>
      <c r="D40" s="70" t="e">
        <f t="shared" si="1"/>
        <v>#REF!</v>
      </c>
      <c r="E40" s="72">
        <f t="shared" si="4"/>
        <v>0</v>
      </c>
      <c r="F40" s="60">
        <f>'C&amp;E'!B42</f>
        <v>0</v>
      </c>
      <c r="G40" s="60">
        <f>'C&amp;E'!C42</f>
        <v>0</v>
      </c>
      <c r="H40" s="60">
        <f>'C&amp;E'!D42</f>
        <v>0</v>
      </c>
      <c r="I40" s="60">
        <f>'C&amp;E'!E42</f>
        <v>0</v>
      </c>
      <c r="J40" s="70">
        <f>'C&amp;E'!F42</f>
        <v>0</v>
      </c>
      <c r="K40" s="70">
        <f>'C&amp;E'!G42</f>
        <v>0</v>
      </c>
      <c r="L40" s="70">
        <f>'C&amp;E'!H42</f>
        <v>0</v>
      </c>
      <c r="M40" s="70">
        <f>'C&amp;E'!I42</f>
        <v>0</v>
      </c>
      <c r="N40" s="72">
        <f>'C&amp;E'!J42</f>
        <v>0</v>
      </c>
      <c r="O40" s="70">
        <f>'C&amp;E'!K42</f>
        <v>0</v>
      </c>
      <c r="P40" s="60">
        <f>'C&amp;E'!L42</f>
        <v>0</v>
      </c>
      <c r="Q40" s="70">
        <f>'C&amp;E'!M42</f>
        <v>0</v>
      </c>
      <c r="R40" s="70" t="e">
        <f>'C&amp;E'!#REF!</f>
        <v>#REF!</v>
      </c>
      <c r="S40" s="70">
        <f>'C&amp;E'!N42</f>
        <v>0</v>
      </c>
      <c r="T40" s="70">
        <f>'C&amp;E'!O42</f>
        <v>0</v>
      </c>
      <c r="U40" s="70">
        <f>'C&amp;E'!P42</f>
        <v>0</v>
      </c>
      <c r="V40" s="70">
        <f>'C&amp;E'!Q42</f>
        <v>0</v>
      </c>
      <c r="W40" s="72">
        <f>'C&amp;E'!R42</f>
        <v>0</v>
      </c>
      <c r="X40" s="60">
        <f>'C&amp;E'!S42</f>
        <v>0</v>
      </c>
      <c r="Y40" s="60">
        <f>'C&amp;E'!T42</f>
        <v>0</v>
      </c>
      <c r="Z40" s="70">
        <f>'C&amp;E'!U42</f>
        <v>0</v>
      </c>
      <c r="AA40" s="60">
        <f>'C&amp;E'!V42</f>
        <v>0</v>
      </c>
      <c r="AB40" s="60">
        <f>'C&amp;E'!W42</f>
        <v>0</v>
      </c>
      <c r="AC40" s="60">
        <f>'C&amp;E'!X42</f>
        <v>0</v>
      </c>
      <c r="AD40" s="65"/>
      <c r="AE40" s="65"/>
      <c r="AF40" s="65"/>
      <c r="AG40" s="65"/>
      <c r="AH40" s="65"/>
    </row>
    <row r="41" spans="1:34" x14ac:dyDescent="0.2">
      <c r="A41" s="8" t="s">
        <v>196</v>
      </c>
      <c r="B41" s="20" t="e">
        <f>+'C&amp;E'!#REF!</f>
        <v>#REF!</v>
      </c>
      <c r="C41" s="60">
        <f t="shared" si="3"/>
        <v>66116298.561350606</v>
      </c>
      <c r="D41" s="70" t="e">
        <f t="shared" si="1"/>
        <v>#REF!</v>
      </c>
      <c r="E41" s="72">
        <f t="shared" si="4"/>
        <v>0</v>
      </c>
      <c r="F41" s="60">
        <f>'C&amp;E'!B43</f>
        <v>66116298.561350606</v>
      </c>
      <c r="G41" s="60">
        <f>'C&amp;E'!C43</f>
        <v>0</v>
      </c>
      <c r="H41" s="60">
        <f>'C&amp;E'!D43</f>
        <v>0</v>
      </c>
      <c r="I41" s="60">
        <f>'C&amp;E'!E43</f>
        <v>0</v>
      </c>
      <c r="J41" s="70">
        <f>'C&amp;E'!F43</f>
        <v>0</v>
      </c>
      <c r="K41" s="70">
        <f>'C&amp;E'!G43</f>
        <v>0</v>
      </c>
      <c r="L41" s="70">
        <f>'C&amp;E'!H43</f>
        <v>0</v>
      </c>
      <c r="M41" s="70">
        <f>'C&amp;E'!I43</f>
        <v>0</v>
      </c>
      <c r="N41" s="72">
        <f>'C&amp;E'!J43</f>
        <v>0</v>
      </c>
      <c r="O41" s="70">
        <f>'C&amp;E'!K43</f>
        <v>16116298.561350605</v>
      </c>
      <c r="P41" s="60">
        <f>'C&amp;E'!L43</f>
        <v>0</v>
      </c>
      <c r="Q41" s="70">
        <f>'C&amp;E'!M43</f>
        <v>0</v>
      </c>
      <c r="R41" s="70" t="e">
        <f>'C&amp;E'!#REF!</f>
        <v>#REF!</v>
      </c>
      <c r="S41" s="70">
        <f>'C&amp;E'!N43</f>
        <v>0</v>
      </c>
      <c r="T41" s="70">
        <f>'C&amp;E'!O43</f>
        <v>50000000</v>
      </c>
      <c r="U41" s="70">
        <f>'C&amp;E'!P43</f>
        <v>0</v>
      </c>
      <c r="V41" s="70">
        <f>'C&amp;E'!Q43</f>
        <v>0</v>
      </c>
      <c r="W41" s="72">
        <f>'C&amp;E'!R43</f>
        <v>0</v>
      </c>
      <c r="X41" s="60">
        <f>'C&amp;E'!S43</f>
        <v>0</v>
      </c>
      <c r="Y41" s="60">
        <f>'C&amp;E'!T43</f>
        <v>0</v>
      </c>
      <c r="Z41" s="70">
        <f>'C&amp;E'!U43</f>
        <v>0</v>
      </c>
      <c r="AA41" s="60">
        <f>'C&amp;E'!V43</f>
        <v>0</v>
      </c>
      <c r="AB41" s="60">
        <f>'C&amp;E'!W43</f>
        <v>0</v>
      </c>
      <c r="AC41" s="60">
        <f>'C&amp;E'!X43</f>
        <v>0</v>
      </c>
      <c r="AD41" s="65"/>
      <c r="AE41" s="65"/>
      <c r="AF41" s="65"/>
      <c r="AG41" s="65"/>
      <c r="AH41" s="65"/>
    </row>
    <row r="42" spans="1:34" x14ac:dyDescent="0.2">
      <c r="A42" s="8" t="s">
        <v>197</v>
      </c>
      <c r="B42" s="20" t="e">
        <f>+'C&amp;E'!#REF!</f>
        <v>#REF!</v>
      </c>
      <c r="C42" s="60">
        <f t="shared" si="3"/>
        <v>0</v>
      </c>
      <c r="D42" s="70" t="e">
        <f t="shared" si="1"/>
        <v>#REF!</v>
      </c>
      <c r="E42" s="72">
        <f t="shared" si="4"/>
        <v>0</v>
      </c>
      <c r="F42" s="60">
        <f>'C&amp;E'!B44</f>
        <v>0</v>
      </c>
      <c r="G42" s="60">
        <f>'C&amp;E'!C44</f>
        <v>0</v>
      </c>
      <c r="H42" s="60">
        <f>'C&amp;E'!D44</f>
        <v>0</v>
      </c>
      <c r="I42" s="60">
        <f>'C&amp;E'!E44</f>
        <v>0</v>
      </c>
      <c r="J42" s="70">
        <f>'C&amp;E'!F44</f>
        <v>0</v>
      </c>
      <c r="K42" s="70">
        <f>'C&amp;E'!G44</f>
        <v>0</v>
      </c>
      <c r="L42" s="70">
        <f>'C&amp;E'!H44</f>
        <v>0</v>
      </c>
      <c r="M42" s="70">
        <f>'C&amp;E'!I44</f>
        <v>0</v>
      </c>
      <c r="N42" s="72">
        <f>'C&amp;E'!J44</f>
        <v>0</v>
      </c>
      <c r="O42" s="70">
        <f>'C&amp;E'!K44</f>
        <v>0</v>
      </c>
      <c r="P42" s="60">
        <f>'C&amp;E'!L44</f>
        <v>0</v>
      </c>
      <c r="Q42" s="70">
        <f>'C&amp;E'!M44</f>
        <v>0</v>
      </c>
      <c r="R42" s="70" t="e">
        <f>'C&amp;E'!#REF!</f>
        <v>#REF!</v>
      </c>
      <c r="S42" s="70">
        <f>'C&amp;E'!N44</f>
        <v>0</v>
      </c>
      <c r="T42" s="70">
        <f>'C&amp;E'!O44</f>
        <v>0</v>
      </c>
      <c r="U42" s="70">
        <f>'C&amp;E'!P44</f>
        <v>0</v>
      </c>
      <c r="V42" s="70">
        <f>'C&amp;E'!Q44</f>
        <v>0</v>
      </c>
      <c r="W42" s="72">
        <f>'C&amp;E'!R44</f>
        <v>0</v>
      </c>
      <c r="X42" s="60">
        <f>'C&amp;E'!S44</f>
        <v>0</v>
      </c>
      <c r="Y42" s="60">
        <f>'C&amp;E'!T44</f>
        <v>0</v>
      </c>
      <c r="Z42" s="70">
        <f>'C&amp;E'!U44</f>
        <v>0</v>
      </c>
      <c r="AA42" s="60">
        <f>'C&amp;E'!V44</f>
        <v>0</v>
      </c>
      <c r="AB42" s="60">
        <f>'C&amp;E'!W44</f>
        <v>0</v>
      </c>
      <c r="AC42" s="60">
        <f>'C&amp;E'!X44</f>
        <v>0</v>
      </c>
      <c r="AD42" s="65"/>
      <c r="AE42" s="65"/>
      <c r="AF42" s="65"/>
      <c r="AG42" s="65"/>
      <c r="AH42" s="65"/>
    </row>
    <row r="43" spans="1:34" x14ac:dyDescent="0.2">
      <c r="A43" s="8" t="s">
        <v>198</v>
      </c>
      <c r="B43" s="20" t="e">
        <f>+'C&amp;E'!#REF!</f>
        <v>#REF!</v>
      </c>
      <c r="C43" s="60">
        <f t="shared" si="3"/>
        <v>22871.951852723367</v>
      </c>
      <c r="D43" s="70" t="e">
        <f t="shared" si="1"/>
        <v>#REF!</v>
      </c>
      <c r="E43" s="72">
        <f t="shared" si="4"/>
        <v>0</v>
      </c>
      <c r="F43" s="60">
        <f>'C&amp;E'!B45</f>
        <v>22871.951852723367</v>
      </c>
      <c r="G43" s="60">
        <f>'C&amp;E'!C45</f>
        <v>0</v>
      </c>
      <c r="H43" s="60">
        <f>'C&amp;E'!D45</f>
        <v>0</v>
      </c>
      <c r="I43" s="60">
        <f>'C&amp;E'!E45</f>
        <v>0</v>
      </c>
      <c r="J43" s="70">
        <f>'C&amp;E'!F45</f>
        <v>0</v>
      </c>
      <c r="K43" s="70">
        <f>'C&amp;E'!G45</f>
        <v>0</v>
      </c>
      <c r="L43" s="70">
        <f>'C&amp;E'!H45</f>
        <v>0</v>
      </c>
      <c r="M43" s="70">
        <f>'C&amp;E'!I45</f>
        <v>22871.951852723367</v>
      </c>
      <c r="N43" s="72">
        <f>'C&amp;E'!J45</f>
        <v>0</v>
      </c>
      <c r="O43" s="70">
        <f>'C&amp;E'!K45</f>
        <v>0</v>
      </c>
      <c r="P43" s="60">
        <f>'C&amp;E'!L45</f>
        <v>0</v>
      </c>
      <c r="Q43" s="70">
        <f>'C&amp;E'!M45</f>
        <v>0</v>
      </c>
      <c r="R43" s="70" t="e">
        <f>'C&amp;E'!#REF!</f>
        <v>#REF!</v>
      </c>
      <c r="S43" s="70">
        <f>'C&amp;E'!N45</f>
        <v>0</v>
      </c>
      <c r="T43" s="70">
        <f>'C&amp;E'!O45</f>
        <v>0</v>
      </c>
      <c r="U43" s="70">
        <f>'C&amp;E'!P45</f>
        <v>0</v>
      </c>
      <c r="V43" s="70">
        <f>'C&amp;E'!Q45</f>
        <v>0</v>
      </c>
      <c r="W43" s="72">
        <f>'C&amp;E'!R45</f>
        <v>0</v>
      </c>
      <c r="X43" s="60">
        <f>'C&amp;E'!S45</f>
        <v>0</v>
      </c>
      <c r="Y43" s="60">
        <f>'C&amp;E'!T45</f>
        <v>0</v>
      </c>
      <c r="Z43" s="70">
        <f>'C&amp;E'!U45</f>
        <v>0</v>
      </c>
      <c r="AA43" s="60">
        <f>'C&amp;E'!V45</f>
        <v>0</v>
      </c>
      <c r="AB43" s="60">
        <f>'C&amp;E'!W45</f>
        <v>0</v>
      </c>
      <c r="AC43" s="60">
        <f>'C&amp;E'!X45</f>
        <v>0</v>
      </c>
      <c r="AD43" s="65"/>
      <c r="AE43" s="65"/>
      <c r="AF43" s="65"/>
      <c r="AG43" s="65"/>
      <c r="AH43" s="65"/>
    </row>
    <row r="44" spans="1:34" x14ac:dyDescent="0.2">
      <c r="A44" s="67" t="s">
        <v>240</v>
      </c>
      <c r="B44" s="20" t="e">
        <f>+'C&amp;E'!#REF!</f>
        <v>#REF!</v>
      </c>
      <c r="C44" s="60">
        <f t="shared" si="3"/>
        <v>9952.0564001217608</v>
      </c>
      <c r="D44" s="70" t="e">
        <f t="shared" si="1"/>
        <v>#REF!</v>
      </c>
      <c r="E44" s="72">
        <f t="shared" si="4"/>
        <v>0</v>
      </c>
      <c r="F44" s="60">
        <f>'C&amp;E'!B46</f>
        <v>9952.0564001217608</v>
      </c>
      <c r="G44" s="60">
        <f>'C&amp;E'!C46</f>
        <v>0</v>
      </c>
      <c r="H44" s="60">
        <f>'C&amp;E'!D46</f>
        <v>0</v>
      </c>
      <c r="I44" s="60">
        <f>'C&amp;E'!E46</f>
        <v>0</v>
      </c>
      <c r="J44" s="70">
        <f>'C&amp;E'!F46</f>
        <v>9952.0564001217608</v>
      </c>
      <c r="K44" s="70">
        <f>'C&amp;E'!G46</f>
        <v>0</v>
      </c>
      <c r="L44" s="70">
        <f>'C&amp;E'!H46</f>
        <v>0</v>
      </c>
      <c r="M44" s="70">
        <f>'C&amp;E'!I46</f>
        <v>0</v>
      </c>
      <c r="N44" s="72">
        <f>'C&amp;E'!J46</f>
        <v>0</v>
      </c>
      <c r="O44" s="70">
        <f>'C&amp;E'!K46</f>
        <v>0</v>
      </c>
      <c r="P44" s="60">
        <f>'C&amp;E'!L46</f>
        <v>0</v>
      </c>
      <c r="Q44" s="70">
        <f>'C&amp;E'!M46</f>
        <v>0</v>
      </c>
      <c r="R44" s="70" t="e">
        <f>'C&amp;E'!#REF!</f>
        <v>#REF!</v>
      </c>
      <c r="S44" s="70">
        <f>'C&amp;E'!N46</f>
        <v>0</v>
      </c>
      <c r="T44" s="70">
        <f>'C&amp;E'!O46</f>
        <v>0</v>
      </c>
      <c r="U44" s="70">
        <f>'C&amp;E'!P46</f>
        <v>0</v>
      </c>
      <c r="V44" s="70">
        <f>'C&amp;E'!Q46</f>
        <v>0</v>
      </c>
      <c r="W44" s="72">
        <f>'C&amp;E'!R46</f>
        <v>0</v>
      </c>
      <c r="X44" s="60">
        <f>'C&amp;E'!S46</f>
        <v>0</v>
      </c>
      <c r="Y44" s="60">
        <f>'C&amp;E'!T46</f>
        <v>0</v>
      </c>
      <c r="Z44" s="70">
        <f>'C&amp;E'!U46</f>
        <v>0</v>
      </c>
      <c r="AA44" s="60">
        <f>'C&amp;E'!V46</f>
        <v>0</v>
      </c>
      <c r="AB44" s="60">
        <f>'C&amp;E'!W46</f>
        <v>0</v>
      </c>
      <c r="AC44" s="60">
        <f>'C&amp;E'!X46</f>
        <v>0</v>
      </c>
      <c r="AD44" s="65"/>
      <c r="AE44" s="65"/>
      <c r="AF44" s="65"/>
      <c r="AG44" s="65"/>
      <c r="AH44" s="65"/>
    </row>
    <row r="45" spans="1:34" x14ac:dyDescent="0.2">
      <c r="A45" s="8" t="s">
        <v>199</v>
      </c>
      <c r="B45" s="20" t="e">
        <f>+'C&amp;E'!#REF!</f>
        <v>#REF!</v>
      </c>
      <c r="C45" s="60">
        <f t="shared" si="3"/>
        <v>67404.957097254126</v>
      </c>
      <c r="D45" s="70" t="e">
        <f t="shared" si="1"/>
        <v>#REF!</v>
      </c>
      <c r="E45" s="72">
        <f t="shared" si="4"/>
        <v>0</v>
      </c>
      <c r="F45" s="60">
        <f>'C&amp;E'!B47</f>
        <v>67404.957097254126</v>
      </c>
      <c r="G45" s="60">
        <f>'C&amp;E'!C47</f>
        <v>0</v>
      </c>
      <c r="H45" s="60">
        <f>'C&amp;E'!D47</f>
        <v>0</v>
      </c>
      <c r="I45" s="60">
        <f>'C&amp;E'!E47</f>
        <v>0</v>
      </c>
      <c r="J45" s="70">
        <f>'C&amp;E'!F47</f>
        <v>0</v>
      </c>
      <c r="K45" s="70">
        <f>'C&amp;E'!G47</f>
        <v>0</v>
      </c>
      <c r="L45" s="70">
        <f>'C&amp;E'!H47</f>
        <v>0</v>
      </c>
      <c r="M45" s="70">
        <f>'C&amp;E'!I47</f>
        <v>67404.957097254126</v>
      </c>
      <c r="N45" s="72">
        <f>'C&amp;E'!J47</f>
        <v>0</v>
      </c>
      <c r="O45" s="70">
        <f>'C&amp;E'!K47</f>
        <v>0</v>
      </c>
      <c r="P45" s="60">
        <f>'C&amp;E'!L47</f>
        <v>0</v>
      </c>
      <c r="Q45" s="70">
        <f>'C&amp;E'!M47</f>
        <v>0</v>
      </c>
      <c r="R45" s="70" t="e">
        <f>'C&amp;E'!#REF!</f>
        <v>#REF!</v>
      </c>
      <c r="S45" s="70">
        <f>'C&amp;E'!N47</f>
        <v>0</v>
      </c>
      <c r="T45" s="70">
        <f>'C&amp;E'!O47</f>
        <v>0</v>
      </c>
      <c r="U45" s="70">
        <f>'C&amp;E'!P47</f>
        <v>0</v>
      </c>
      <c r="V45" s="70">
        <f>'C&amp;E'!Q47</f>
        <v>0</v>
      </c>
      <c r="W45" s="72">
        <f>'C&amp;E'!R47</f>
        <v>0</v>
      </c>
      <c r="X45" s="60">
        <f>'C&amp;E'!S47</f>
        <v>0</v>
      </c>
      <c r="Y45" s="60">
        <f>'C&amp;E'!T47</f>
        <v>0</v>
      </c>
      <c r="Z45" s="70">
        <f>'C&amp;E'!U47</f>
        <v>0</v>
      </c>
      <c r="AA45" s="60">
        <f>'C&amp;E'!V47</f>
        <v>0</v>
      </c>
      <c r="AB45" s="60">
        <f>'C&amp;E'!W47</f>
        <v>0</v>
      </c>
      <c r="AC45" s="60">
        <f>'C&amp;E'!X47</f>
        <v>0</v>
      </c>
      <c r="AD45" s="65"/>
      <c r="AE45" s="65"/>
      <c r="AF45" s="65"/>
      <c r="AG45" s="65"/>
      <c r="AH45" s="65"/>
    </row>
    <row r="46" spans="1:34" x14ac:dyDescent="0.2">
      <c r="A46" s="8" t="s">
        <v>200</v>
      </c>
      <c r="B46" s="20" t="e">
        <f>+'C&amp;E'!#REF!</f>
        <v>#REF!</v>
      </c>
      <c r="C46" s="60">
        <f t="shared" si="3"/>
        <v>0</v>
      </c>
      <c r="D46" s="70" t="e">
        <f t="shared" si="1"/>
        <v>#REF!</v>
      </c>
      <c r="E46" s="72">
        <f t="shared" si="4"/>
        <v>0</v>
      </c>
      <c r="F46" s="60">
        <f>'C&amp;E'!B48</f>
        <v>0</v>
      </c>
      <c r="G46" s="60">
        <f>'C&amp;E'!C48</f>
        <v>0</v>
      </c>
      <c r="H46" s="60">
        <f>'C&amp;E'!D48</f>
        <v>0</v>
      </c>
      <c r="I46" s="60">
        <f>'C&amp;E'!E48</f>
        <v>0</v>
      </c>
      <c r="J46" s="70">
        <f>'C&amp;E'!F48</f>
        <v>0</v>
      </c>
      <c r="K46" s="70">
        <f>'C&amp;E'!G48</f>
        <v>0</v>
      </c>
      <c r="L46" s="70">
        <f>'C&amp;E'!H48</f>
        <v>0</v>
      </c>
      <c r="M46" s="70">
        <f>'C&amp;E'!I48</f>
        <v>0</v>
      </c>
      <c r="N46" s="72">
        <f>'C&amp;E'!J48</f>
        <v>0</v>
      </c>
      <c r="O46" s="70">
        <f>'C&amp;E'!K48</f>
        <v>0</v>
      </c>
      <c r="P46" s="60">
        <f>'C&amp;E'!L48</f>
        <v>0</v>
      </c>
      <c r="Q46" s="70">
        <f>'C&amp;E'!M48</f>
        <v>0</v>
      </c>
      <c r="R46" s="70" t="e">
        <f>'C&amp;E'!#REF!</f>
        <v>#REF!</v>
      </c>
      <c r="S46" s="70">
        <f>'C&amp;E'!N48</f>
        <v>0</v>
      </c>
      <c r="T46" s="70">
        <f>'C&amp;E'!O48</f>
        <v>0</v>
      </c>
      <c r="U46" s="70">
        <f>'C&amp;E'!P48</f>
        <v>0</v>
      </c>
      <c r="V46" s="70">
        <f>'C&amp;E'!Q48</f>
        <v>0</v>
      </c>
      <c r="W46" s="72">
        <f>'C&amp;E'!R48</f>
        <v>0</v>
      </c>
      <c r="X46" s="60">
        <f>'C&amp;E'!S48</f>
        <v>0</v>
      </c>
      <c r="Y46" s="60">
        <f>'C&amp;E'!T48</f>
        <v>0</v>
      </c>
      <c r="Z46" s="70">
        <f>'C&amp;E'!U48</f>
        <v>0</v>
      </c>
      <c r="AA46" s="60">
        <f>'C&amp;E'!V48</f>
        <v>0</v>
      </c>
      <c r="AB46" s="60">
        <f>'C&amp;E'!W48</f>
        <v>0</v>
      </c>
      <c r="AC46" s="60">
        <f>'C&amp;E'!X48</f>
        <v>0</v>
      </c>
      <c r="AD46" s="65"/>
      <c r="AE46" s="65"/>
      <c r="AF46" s="65"/>
      <c r="AG46" s="65"/>
      <c r="AH46" s="65"/>
    </row>
    <row r="47" spans="1:34" x14ac:dyDescent="0.2">
      <c r="A47" s="8" t="s">
        <v>174</v>
      </c>
      <c r="B47" s="20" t="e">
        <f>+'C&amp;E'!#REF!</f>
        <v>#REF!</v>
      </c>
      <c r="C47" s="60">
        <f t="shared" si="3"/>
        <v>410197.93249067001</v>
      </c>
      <c r="D47" s="70" t="e">
        <f t="shared" si="1"/>
        <v>#REF!</v>
      </c>
      <c r="E47" s="72">
        <f t="shared" si="4"/>
        <v>0</v>
      </c>
      <c r="F47" s="60">
        <f>'C&amp;E'!B49</f>
        <v>410197.93249067001</v>
      </c>
      <c r="G47" s="60">
        <f>'C&amp;E'!C49</f>
        <v>0</v>
      </c>
      <c r="H47" s="60">
        <f>'C&amp;E'!D49</f>
        <v>0</v>
      </c>
      <c r="I47" s="60">
        <f>'C&amp;E'!E49</f>
        <v>0</v>
      </c>
      <c r="J47" s="70">
        <f>'C&amp;E'!F49</f>
        <v>0</v>
      </c>
      <c r="K47" s="70">
        <f>'C&amp;E'!G49</f>
        <v>0</v>
      </c>
      <c r="L47" s="70">
        <f>'C&amp;E'!H49</f>
        <v>0</v>
      </c>
      <c r="M47" s="70">
        <f>'C&amp;E'!I49</f>
        <v>0</v>
      </c>
      <c r="N47" s="72">
        <f>'C&amp;E'!J49</f>
        <v>0</v>
      </c>
      <c r="O47" s="70">
        <f>'C&amp;E'!K49</f>
        <v>0</v>
      </c>
      <c r="P47" s="60">
        <f>'C&amp;E'!L49</f>
        <v>0</v>
      </c>
      <c r="Q47" s="70">
        <f>'C&amp;E'!M49</f>
        <v>410197.93249067001</v>
      </c>
      <c r="R47" s="70" t="e">
        <f>'C&amp;E'!#REF!</f>
        <v>#REF!</v>
      </c>
      <c r="S47" s="70">
        <f>'C&amp;E'!N49</f>
        <v>0</v>
      </c>
      <c r="T47" s="70">
        <f>'C&amp;E'!O49</f>
        <v>0</v>
      </c>
      <c r="U47" s="70">
        <f>'C&amp;E'!P49</f>
        <v>0</v>
      </c>
      <c r="V47" s="70">
        <f>'C&amp;E'!Q49</f>
        <v>0</v>
      </c>
      <c r="W47" s="72">
        <f>'C&amp;E'!R49</f>
        <v>0</v>
      </c>
      <c r="X47" s="60">
        <f>'C&amp;E'!S49</f>
        <v>0</v>
      </c>
      <c r="Y47" s="60">
        <f>'C&amp;E'!T49</f>
        <v>0</v>
      </c>
      <c r="Z47" s="70">
        <f>'C&amp;E'!U49</f>
        <v>0</v>
      </c>
      <c r="AA47" s="60">
        <f>'C&amp;E'!V49</f>
        <v>0</v>
      </c>
      <c r="AB47" s="60">
        <f>'C&amp;E'!W49</f>
        <v>0</v>
      </c>
      <c r="AC47" s="60">
        <f>'C&amp;E'!X49</f>
        <v>0</v>
      </c>
      <c r="AD47" s="65"/>
      <c r="AE47" s="65"/>
      <c r="AF47" s="65"/>
      <c r="AG47" s="65"/>
      <c r="AH47" s="65"/>
    </row>
    <row r="48" spans="1:34" x14ac:dyDescent="0.2">
      <c r="A48" s="8" t="s">
        <v>201</v>
      </c>
      <c r="B48" s="20" t="e">
        <f>+'C&amp;E'!#REF!</f>
        <v>#REF!</v>
      </c>
      <c r="C48" s="60">
        <f t="shared" si="3"/>
        <v>19530.115125788558</v>
      </c>
      <c r="D48" s="70" t="e">
        <f t="shared" si="1"/>
        <v>#REF!</v>
      </c>
      <c r="E48" s="72">
        <f t="shared" si="4"/>
        <v>0</v>
      </c>
      <c r="F48" s="60">
        <f>'C&amp;E'!B50</f>
        <v>19530.115125788558</v>
      </c>
      <c r="G48" s="60">
        <f>'C&amp;E'!C50</f>
        <v>0</v>
      </c>
      <c r="H48" s="60">
        <f>'C&amp;E'!D50</f>
        <v>0</v>
      </c>
      <c r="I48" s="60">
        <f>'C&amp;E'!E50</f>
        <v>0</v>
      </c>
      <c r="J48" s="70">
        <f>'C&amp;E'!F50</f>
        <v>0</v>
      </c>
      <c r="K48" s="70">
        <f>'C&amp;E'!G50</f>
        <v>0</v>
      </c>
      <c r="L48" s="70">
        <f>'C&amp;E'!H50</f>
        <v>0</v>
      </c>
      <c r="M48" s="70">
        <f>'C&amp;E'!I50</f>
        <v>0</v>
      </c>
      <c r="N48" s="72">
        <f>'C&amp;E'!J50</f>
        <v>0</v>
      </c>
      <c r="O48" s="70">
        <f>'C&amp;E'!K50</f>
        <v>0</v>
      </c>
      <c r="P48" s="60">
        <f>'C&amp;E'!L50</f>
        <v>0</v>
      </c>
      <c r="Q48" s="70">
        <f>'C&amp;E'!M50</f>
        <v>0</v>
      </c>
      <c r="R48" s="70" t="e">
        <f>'C&amp;E'!#REF!</f>
        <v>#REF!</v>
      </c>
      <c r="S48" s="70">
        <f>'C&amp;E'!N50</f>
        <v>19530.115125788558</v>
      </c>
      <c r="T48" s="70">
        <f>'C&amp;E'!O50</f>
        <v>0</v>
      </c>
      <c r="U48" s="70">
        <f>'C&amp;E'!P50</f>
        <v>0</v>
      </c>
      <c r="V48" s="70">
        <f>'C&amp;E'!Q50</f>
        <v>0</v>
      </c>
      <c r="W48" s="72">
        <f>'C&amp;E'!R50</f>
        <v>0</v>
      </c>
      <c r="X48" s="60">
        <f>'C&amp;E'!S50</f>
        <v>0</v>
      </c>
      <c r="Y48" s="60">
        <f>'C&amp;E'!T50</f>
        <v>0</v>
      </c>
      <c r="Z48" s="70">
        <f>'C&amp;E'!U50</f>
        <v>0</v>
      </c>
      <c r="AA48" s="60">
        <f>'C&amp;E'!V50</f>
        <v>0</v>
      </c>
      <c r="AB48" s="60">
        <f>'C&amp;E'!W50</f>
        <v>0</v>
      </c>
      <c r="AC48" s="60">
        <f>'C&amp;E'!X50</f>
        <v>0</v>
      </c>
      <c r="AD48" s="65"/>
      <c r="AE48" s="65"/>
      <c r="AF48" s="65"/>
      <c r="AG48" s="65"/>
      <c r="AH48" s="65"/>
    </row>
    <row r="49" spans="1:34" x14ac:dyDescent="0.2">
      <c r="A49" s="8" t="s">
        <v>202</v>
      </c>
      <c r="B49" s="20" t="e">
        <f>+'C&amp;E'!#REF!</f>
        <v>#REF!</v>
      </c>
      <c r="C49" s="60">
        <f t="shared" si="3"/>
        <v>0</v>
      </c>
      <c r="D49" s="70" t="e">
        <f t="shared" si="1"/>
        <v>#REF!</v>
      </c>
      <c r="E49" s="72">
        <f t="shared" si="4"/>
        <v>0</v>
      </c>
      <c r="F49" s="60">
        <f>'C&amp;E'!B51</f>
        <v>0</v>
      </c>
      <c r="G49" s="60">
        <f>'C&amp;E'!C51</f>
        <v>0</v>
      </c>
      <c r="H49" s="60">
        <f>'C&amp;E'!D51</f>
        <v>0</v>
      </c>
      <c r="I49" s="60">
        <f>'C&amp;E'!E51</f>
        <v>0</v>
      </c>
      <c r="J49" s="70">
        <f>'C&amp;E'!F51</f>
        <v>0</v>
      </c>
      <c r="K49" s="70">
        <f>'C&amp;E'!G51</f>
        <v>0</v>
      </c>
      <c r="L49" s="70">
        <f>'C&amp;E'!H51</f>
        <v>0</v>
      </c>
      <c r="M49" s="70">
        <f>'C&amp;E'!I51</f>
        <v>0</v>
      </c>
      <c r="N49" s="72">
        <f>'C&amp;E'!J51</f>
        <v>0</v>
      </c>
      <c r="O49" s="70">
        <f>'C&amp;E'!K51</f>
        <v>0</v>
      </c>
      <c r="P49" s="60">
        <f>'C&amp;E'!L51</f>
        <v>0</v>
      </c>
      <c r="Q49" s="70">
        <f>'C&amp;E'!M51</f>
        <v>0</v>
      </c>
      <c r="R49" s="70" t="e">
        <f>'C&amp;E'!#REF!</f>
        <v>#REF!</v>
      </c>
      <c r="S49" s="70">
        <f>'C&amp;E'!N51</f>
        <v>0</v>
      </c>
      <c r="T49" s="70">
        <f>'C&amp;E'!O51</f>
        <v>0</v>
      </c>
      <c r="U49" s="70">
        <f>'C&amp;E'!P51</f>
        <v>0</v>
      </c>
      <c r="V49" s="70">
        <f>'C&amp;E'!Q51</f>
        <v>0</v>
      </c>
      <c r="W49" s="72">
        <f>'C&amp;E'!R51</f>
        <v>0</v>
      </c>
      <c r="X49" s="60">
        <f>'C&amp;E'!S51</f>
        <v>0</v>
      </c>
      <c r="Y49" s="60">
        <f>'C&amp;E'!T51</f>
        <v>0</v>
      </c>
      <c r="Z49" s="70">
        <f>'C&amp;E'!U51</f>
        <v>0</v>
      </c>
      <c r="AA49" s="60">
        <f>'C&amp;E'!V51</f>
        <v>0</v>
      </c>
      <c r="AB49" s="60">
        <f>'C&amp;E'!W51</f>
        <v>0</v>
      </c>
      <c r="AC49" s="60">
        <f>'C&amp;E'!X51</f>
        <v>0</v>
      </c>
      <c r="AD49" s="65"/>
      <c r="AE49" s="65"/>
      <c r="AF49" s="65"/>
      <c r="AG49" s="65"/>
      <c r="AH49" s="65"/>
    </row>
    <row r="50" spans="1:34" x14ac:dyDescent="0.2">
      <c r="A50" s="8" t="s">
        <v>203</v>
      </c>
      <c r="B50" s="20" t="e">
        <f>+'C&amp;E'!#REF!</f>
        <v>#REF!</v>
      </c>
      <c r="C50" s="60">
        <f t="shared" si="3"/>
        <v>0</v>
      </c>
      <c r="D50" s="70" t="e">
        <f t="shared" si="1"/>
        <v>#REF!</v>
      </c>
      <c r="E50" s="72">
        <f t="shared" si="4"/>
        <v>0</v>
      </c>
      <c r="F50" s="60">
        <f>'C&amp;E'!B52</f>
        <v>0</v>
      </c>
      <c r="G50" s="60">
        <f>'C&amp;E'!C52</f>
        <v>0</v>
      </c>
      <c r="H50" s="60">
        <f>'C&amp;E'!D52</f>
        <v>0</v>
      </c>
      <c r="I50" s="60">
        <f>'C&amp;E'!E52</f>
        <v>0</v>
      </c>
      <c r="J50" s="70">
        <f>'C&amp;E'!F52</f>
        <v>0</v>
      </c>
      <c r="K50" s="70">
        <f>'C&amp;E'!G52</f>
        <v>0</v>
      </c>
      <c r="L50" s="70">
        <f>'C&amp;E'!H52</f>
        <v>0</v>
      </c>
      <c r="M50" s="70">
        <f>'C&amp;E'!I52</f>
        <v>0</v>
      </c>
      <c r="N50" s="72">
        <f>'C&amp;E'!J52</f>
        <v>0</v>
      </c>
      <c r="O50" s="70">
        <f>'C&amp;E'!K52</f>
        <v>0</v>
      </c>
      <c r="P50" s="60">
        <f>'C&amp;E'!L52</f>
        <v>0</v>
      </c>
      <c r="Q50" s="70">
        <f>'C&amp;E'!M52</f>
        <v>0</v>
      </c>
      <c r="R50" s="70" t="e">
        <f>'C&amp;E'!#REF!</f>
        <v>#REF!</v>
      </c>
      <c r="S50" s="70">
        <f>'C&amp;E'!N52</f>
        <v>0</v>
      </c>
      <c r="T50" s="70">
        <f>'C&amp;E'!O52</f>
        <v>0</v>
      </c>
      <c r="U50" s="70">
        <f>'C&amp;E'!P52</f>
        <v>0</v>
      </c>
      <c r="V50" s="70">
        <f>'C&amp;E'!Q52</f>
        <v>0</v>
      </c>
      <c r="W50" s="72">
        <f>'C&amp;E'!R52</f>
        <v>0</v>
      </c>
      <c r="X50" s="60">
        <f>'C&amp;E'!S52</f>
        <v>0</v>
      </c>
      <c r="Y50" s="60">
        <f>'C&amp;E'!T52</f>
        <v>0</v>
      </c>
      <c r="Z50" s="70">
        <f>'C&amp;E'!U52</f>
        <v>0</v>
      </c>
      <c r="AA50" s="60">
        <f>'C&amp;E'!V52</f>
        <v>0</v>
      </c>
      <c r="AB50" s="60">
        <f>'C&amp;E'!W52</f>
        <v>0</v>
      </c>
      <c r="AC50" s="60">
        <f>'C&amp;E'!X52</f>
        <v>0</v>
      </c>
      <c r="AD50" s="65"/>
      <c r="AE50" s="65"/>
      <c r="AF50" s="65"/>
      <c r="AG50" s="65"/>
      <c r="AH50" s="65"/>
    </row>
    <row r="51" spans="1:34" x14ac:dyDescent="0.2">
      <c r="A51" s="8" t="s">
        <v>204</v>
      </c>
      <c r="B51" s="20" t="e">
        <f>+'C&amp;E'!#REF!</f>
        <v>#REF!</v>
      </c>
      <c r="C51" s="60">
        <f t="shared" si="3"/>
        <v>0</v>
      </c>
      <c r="D51" s="70" t="e">
        <f t="shared" si="1"/>
        <v>#REF!</v>
      </c>
      <c r="E51" s="72">
        <f t="shared" si="4"/>
        <v>0</v>
      </c>
      <c r="F51" s="60">
        <f>'C&amp;E'!B53</f>
        <v>0</v>
      </c>
      <c r="G51" s="60">
        <f>'C&amp;E'!C53</f>
        <v>0</v>
      </c>
      <c r="H51" s="60">
        <f>'C&amp;E'!D53</f>
        <v>0</v>
      </c>
      <c r="I51" s="60">
        <f>'C&amp;E'!E53</f>
        <v>0</v>
      </c>
      <c r="J51" s="70">
        <f>'C&amp;E'!F53</f>
        <v>0</v>
      </c>
      <c r="K51" s="70">
        <f>'C&amp;E'!G53</f>
        <v>0</v>
      </c>
      <c r="L51" s="70">
        <f>'C&amp;E'!H53</f>
        <v>0</v>
      </c>
      <c r="M51" s="70">
        <f>'C&amp;E'!I53</f>
        <v>0</v>
      </c>
      <c r="N51" s="72">
        <f>'C&amp;E'!J53</f>
        <v>0</v>
      </c>
      <c r="O51" s="70">
        <f>'C&amp;E'!K53</f>
        <v>0</v>
      </c>
      <c r="P51" s="60">
        <f>'C&amp;E'!L53</f>
        <v>0</v>
      </c>
      <c r="Q51" s="70">
        <f>'C&amp;E'!M53</f>
        <v>0</v>
      </c>
      <c r="R51" s="70" t="e">
        <f>'C&amp;E'!#REF!</f>
        <v>#REF!</v>
      </c>
      <c r="S51" s="70">
        <f>'C&amp;E'!N53</f>
        <v>0</v>
      </c>
      <c r="T51" s="70">
        <f>'C&amp;E'!O53</f>
        <v>0</v>
      </c>
      <c r="U51" s="70">
        <f>'C&amp;E'!P53</f>
        <v>0</v>
      </c>
      <c r="V51" s="70">
        <f>'C&amp;E'!Q53</f>
        <v>0</v>
      </c>
      <c r="W51" s="72">
        <f>'C&amp;E'!R53</f>
        <v>0</v>
      </c>
      <c r="X51" s="60">
        <f>'C&amp;E'!S53</f>
        <v>0</v>
      </c>
      <c r="Y51" s="60">
        <f>'C&amp;E'!T53</f>
        <v>0</v>
      </c>
      <c r="Z51" s="70">
        <f>'C&amp;E'!U53</f>
        <v>0</v>
      </c>
      <c r="AA51" s="60">
        <f>'C&amp;E'!V53</f>
        <v>0</v>
      </c>
      <c r="AB51" s="60">
        <f>'C&amp;E'!W53</f>
        <v>0</v>
      </c>
      <c r="AC51" s="60">
        <f>'C&amp;E'!X53</f>
        <v>0</v>
      </c>
      <c r="AD51" s="65"/>
      <c r="AE51" s="65"/>
      <c r="AF51" s="65"/>
      <c r="AG51" s="65"/>
      <c r="AH51" s="65"/>
    </row>
    <row r="52" spans="1:34" x14ac:dyDescent="0.2">
      <c r="A52" s="8" t="s">
        <v>205</v>
      </c>
      <c r="B52" s="20" t="e">
        <f>+'C&amp;E'!#REF!</f>
        <v>#REF!</v>
      </c>
      <c r="C52" s="60">
        <f t="shared" si="3"/>
        <v>0</v>
      </c>
      <c r="D52" s="70" t="e">
        <f t="shared" si="1"/>
        <v>#REF!</v>
      </c>
      <c r="E52" s="72">
        <f t="shared" si="4"/>
        <v>0</v>
      </c>
      <c r="F52" s="60">
        <f>'C&amp;E'!B54</f>
        <v>0</v>
      </c>
      <c r="G52" s="60">
        <f>'C&amp;E'!C54</f>
        <v>0</v>
      </c>
      <c r="H52" s="60">
        <f>'C&amp;E'!D54</f>
        <v>0</v>
      </c>
      <c r="I52" s="60">
        <f>'C&amp;E'!E54</f>
        <v>0</v>
      </c>
      <c r="J52" s="70">
        <f>'C&amp;E'!F54</f>
        <v>0</v>
      </c>
      <c r="K52" s="70">
        <f>'C&amp;E'!G54</f>
        <v>0</v>
      </c>
      <c r="L52" s="70">
        <f>'C&amp;E'!H54</f>
        <v>0</v>
      </c>
      <c r="M52" s="70">
        <f>'C&amp;E'!I54</f>
        <v>0</v>
      </c>
      <c r="N52" s="72">
        <f>'C&amp;E'!J54</f>
        <v>0</v>
      </c>
      <c r="O52" s="70">
        <f>'C&amp;E'!K54</f>
        <v>0</v>
      </c>
      <c r="P52" s="60">
        <f>'C&amp;E'!L54</f>
        <v>0</v>
      </c>
      <c r="Q52" s="70">
        <f>'C&amp;E'!M54</f>
        <v>0</v>
      </c>
      <c r="R52" s="70" t="e">
        <f>'C&amp;E'!#REF!</f>
        <v>#REF!</v>
      </c>
      <c r="S52" s="70">
        <f>'C&amp;E'!N54</f>
        <v>0</v>
      </c>
      <c r="T52" s="70">
        <f>'C&amp;E'!O54</f>
        <v>0</v>
      </c>
      <c r="U52" s="70">
        <f>'C&amp;E'!P54</f>
        <v>0</v>
      </c>
      <c r="V52" s="70">
        <f>'C&amp;E'!Q54</f>
        <v>0</v>
      </c>
      <c r="W52" s="72">
        <f>'C&amp;E'!R54</f>
        <v>0</v>
      </c>
      <c r="X52" s="60">
        <f>'C&amp;E'!S54</f>
        <v>0</v>
      </c>
      <c r="Y52" s="60">
        <f>'C&amp;E'!T54</f>
        <v>0</v>
      </c>
      <c r="Z52" s="70">
        <f>'C&amp;E'!U54</f>
        <v>0</v>
      </c>
      <c r="AA52" s="60">
        <f>'C&amp;E'!V54</f>
        <v>0</v>
      </c>
      <c r="AB52" s="60">
        <f>'C&amp;E'!W54</f>
        <v>0</v>
      </c>
      <c r="AC52" s="60">
        <f>'C&amp;E'!X54</f>
        <v>0</v>
      </c>
      <c r="AD52" s="65"/>
      <c r="AE52" s="65"/>
      <c r="AF52" s="65"/>
      <c r="AG52" s="65"/>
      <c r="AH52" s="65"/>
    </row>
    <row r="53" spans="1:34" x14ac:dyDescent="0.2">
      <c r="A53" s="8" t="s">
        <v>171</v>
      </c>
      <c r="B53" s="20" t="e">
        <f>+'C&amp;E'!#REF!</f>
        <v>#REF!</v>
      </c>
      <c r="C53" s="60">
        <f t="shared" si="3"/>
        <v>0</v>
      </c>
      <c r="D53" s="70" t="e">
        <f t="shared" si="1"/>
        <v>#REF!</v>
      </c>
      <c r="E53" s="72">
        <f t="shared" si="4"/>
        <v>0</v>
      </c>
      <c r="F53" s="60">
        <f>'C&amp;E'!B55</f>
        <v>0</v>
      </c>
      <c r="G53" s="60">
        <f>'C&amp;E'!C55</f>
        <v>0</v>
      </c>
      <c r="H53" s="60">
        <f>'C&amp;E'!D55</f>
        <v>0</v>
      </c>
      <c r="I53" s="60">
        <f>'C&amp;E'!E55</f>
        <v>0</v>
      </c>
      <c r="J53" s="70">
        <f>'C&amp;E'!F55</f>
        <v>0</v>
      </c>
      <c r="K53" s="70">
        <f>'C&amp;E'!G55</f>
        <v>0</v>
      </c>
      <c r="L53" s="70">
        <f>'C&amp;E'!H55</f>
        <v>0</v>
      </c>
      <c r="M53" s="70">
        <f>'C&amp;E'!I55</f>
        <v>0</v>
      </c>
      <c r="N53" s="72">
        <f>'C&amp;E'!J55</f>
        <v>0</v>
      </c>
      <c r="O53" s="70">
        <f>'C&amp;E'!K55</f>
        <v>0</v>
      </c>
      <c r="P53" s="60">
        <f>'C&amp;E'!L55</f>
        <v>0</v>
      </c>
      <c r="Q53" s="70">
        <f>'C&amp;E'!M55</f>
        <v>0</v>
      </c>
      <c r="R53" s="70" t="e">
        <f>'C&amp;E'!#REF!</f>
        <v>#REF!</v>
      </c>
      <c r="S53" s="70">
        <f>'C&amp;E'!N55</f>
        <v>0</v>
      </c>
      <c r="T53" s="70">
        <f>'C&amp;E'!O55</f>
        <v>0</v>
      </c>
      <c r="U53" s="70">
        <f>'C&amp;E'!P55</f>
        <v>0</v>
      </c>
      <c r="V53" s="70">
        <f>'C&amp;E'!Q55</f>
        <v>0</v>
      </c>
      <c r="W53" s="72">
        <f>'C&amp;E'!R55</f>
        <v>0</v>
      </c>
      <c r="X53" s="60">
        <f>'C&amp;E'!S55</f>
        <v>0</v>
      </c>
      <c r="Y53" s="60">
        <f>'C&amp;E'!T55</f>
        <v>0</v>
      </c>
      <c r="Z53" s="70">
        <f>'C&amp;E'!U55</f>
        <v>0</v>
      </c>
      <c r="AA53" s="60">
        <f>'C&amp;E'!V55</f>
        <v>0</v>
      </c>
      <c r="AB53" s="60">
        <f>'C&amp;E'!W55</f>
        <v>0</v>
      </c>
      <c r="AC53" s="60">
        <f>'C&amp;E'!X55</f>
        <v>0</v>
      </c>
      <c r="AD53" s="65"/>
      <c r="AE53" s="65"/>
      <c r="AF53" s="65"/>
      <c r="AG53" s="65"/>
      <c r="AH53" s="65"/>
    </row>
    <row r="54" spans="1:34" x14ac:dyDescent="0.2">
      <c r="A54" s="8" t="s">
        <v>74</v>
      </c>
      <c r="B54" s="20" t="e">
        <f>+'C&amp;E'!#REF!</f>
        <v>#REF!</v>
      </c>
      <c r="C54" s="60">
        <f t="shared" si="3"/>
        <v>385325.74863606272</v>
      </c>
      <c r="D54" s="70" t="e">
        <f t="shared" si="1"/>
        <v>#REF!</v>
      </c>
      <c r="E54" s="72">
        <f t="shared" si="4"/>
        <v>0</v>
      </c>
      <c r="F54" s="60">
        <f>'C&amp;E'!B56</f>
        <v>192662.87431803136</v>
      </c>
      <c r="G54" s="60">
        <f>'C&amp;E'!C56</f>
        <v>0</v>
      </c>
      <c r="H54" s="60">
        <f>'C&amp;E'!D56</f>
        <v>0</v>
      </c>
      <c r="I54" s="60">
        <f>'C&amp;E'!E56</f>
        <v>192662.87431803136</v>
      </c>
      <c r="J54" s="70">
        <f>'C&amp;E'!F56</f>
        <v>0</v>
      </c>
      <c r="K54" s="70">
        <f>'C&amp;E'!G56</f>
        <v>0</v>
      </c>
      <c r="L54" s="70">
        <f>'C&amp;E'!H56</f>
        <v>0</v>
      </c>
      <c r="M54" s="70">
        <f>'C&amp;E'!I56</f>
        <v>0</v>
      </c>
      <c r="N54" s="72">
        <f>'C&amp;E'!J56</f>
        <v>0</v>
      </c>
      <c r="O54" s="70">
        <f>'C&amp;E'!K56</f>
        <v>0</v>
      </c>
      <c r="P54" s="60">
        <f>'C&amp;E'!L56</f>
        <v>0</v>
      </c>
      <c r="Q54" s="70">
        <f>'C&amp;E'!M56</f>
        <v>0</v>
      </c>
      <c r="R54" s="70" t="e">
        <f>'C&amp;E'!#REF!</f>
        <v>#REF!</v>
      </c>
      <c r="S54" s="70">
        <f>'C&amp;E'!N56</f>
        <v>0</v>
      </c>
      <c r="T54" s="70">
        <f>'C&amp;E'!O56</f>
        <v>0</v>
      </c>
      <c r="U54" s="70">
        <f>'C&amp;E'!P56</f>
        <v>0</v>
      </c>
      <c r="V54" s="70">
        <f>'C&amp;E'!Q56</f>
        <v>0</v>
      </c>
      <c r="W54" s="72">
        <f>'C&amp;E'!R56</f>
        <v>0</v>
      </c>
      <c r="X54" s="60">
        <f>'C&amp;E'!S56</f>
        <v>0</v>
      </c>
      <c r="Y54" s="60">
        <f>'C&amp;E'!T56</f>
        <v>0</v>
      </c>
      <c r="Z54" s="70">
        <f>'C&amp;E'!U56</f>
        <v>0</v>
      </c>
      <c r="AA54" s="60">
        <f>'C&amp;E'!V56</f>
        <v>0</v>
      </c>
      <c r="AB54" s="60">
        <f>'C&amp;E'!W56</f>
        <v>0</v>
      </c>
      <c r="AC54" s="60">
        <f>'C&amp;E'!X56</f>
        <v>0</v>
      </c>
      <c r="AD54" s="65"/>
      <c r="AE54" s="65"/>
      <c r="AF54" s="65"/>
      <c r="AG54" s="65"/>
      <c r="AH54" s="65"/>
    </row>
    <row r="55" spans="1:34" x14ac:dyDescent="0.2">
      <c r="A55" s="8" t="s">
        <v>154</v>
      </c>
      <c r="B55" s="20" t="e">
        <f>+'C&amp;E'!#REF!</f>
        <v>#REF!</v>
      </c>
      <c r="C55" s="60">
        <f t="shared" si="3"/>
        <v>30000</v>
      </c>
      <c r="D55" s="70" t="e">
        <f t="shared" si="1"/>
        <v>#REF!</v>
      </c>
      <c r="E55" s="72">
        <f t="shared" si="4"/>
        <v>0</v>
      </c>
      <c r="F55" s="60">
        <f>'C&amp;E'!B57</f>
        <v>15000</v>
      </c>
      <c r="G55" s="60">
        <f>'C&amp;E'!C57</f>
        <v>0</v>
      </c>
      <c r="H55" s="60">
        <f>'C&amp;E'!D57</f>
        <v>0</v>
      </c>
      <c r="I55" s="60">
        <f>'C&amp;E'!E57</f>
        <v>15000</v>
      </c>
      <c r="J55" s="70">
        <f>'C&amp;E'!F57</f>
        <v>0</v>
      </c>
      <c r="K55" s="70">
        <f>'C&amp;E'!G57</f>
        <v>0</v>
      </c>
      <c r="L55" s="70">
        <f>'C&amp;E'!H57</f>
        <v>0</v>
      </c>
      <c r="M55" s="70">
        <f>'C&amp;E'!I57</f>
        <v>0</v>
      </c>
      <c r="N55" s="72">
        <f>'C&amp;E'!J57</f>
        <v>0</v>
      </c>
      <c r="O55" s="70">
        <f>'C&amp;E'!K57</f>
        <v>0</v>
      </c>
      <c r="P55" s="60">
        <f>'C&amp;E'!L57</f>
        <v>0</v>
      </c>
      <c r="Q55" s="70">
        <f>'C&amp;E'!M57</f>
        <v>0</v>
      </c>
      <c r="R55" s="70" t="e">
        <f>'C&amp;E'!#REF!</f>
        <v>#REF!</v>
      </c>
      <c r="S55" s="70">
        <f>'C&amp;E'!N57</f>
        <v>0</v>
      </c>
      <c r="T55" s="70">
        <f>'C&amp;E'!O57</f>
        <v>0</v>
      </c>
      <c r="U55" s="70">
        <f>'C&amp;E'!P57</f>
        <v>0</v>
      </c>
      <c r="V55" s="70">
        <f>'C&amp;E'!Q57</f>
        <v>0</v>
      </c>
      <c r="W55" s="72">
        <f>'C&amp;E'!R57</f>
        <v>0</v>
      </c>
      <c r="X55" s="60">
        <f>'C&amp;E'!S57</f>
        <v>0</v>
      </c>
      <c r="Y55" s="60">
        <f>'C&amp;E'!T57</f>
        <v>0</v>
      </c>
      <c r="Z55" s="70">
        <f>'C&amp;E'!U57</f>
        <v>0</v>
      </c>
      <c r="AA55" s="60">
        <f>'C&amp;E'!V57</f>
        <v>0</v>
      </c>
      <c r="AB55" s="60">
        <f>'C&amp;E'!W57</f>
        <v>0</v>
      </c>
      <c r="AC55" s="60">
        <f>'C&amp;E'!X57</f>
        <v>0</v>
      </c>
      <c r="AD55" s="65"/>
      <c r="AE55" s="65"/>
      <c r="AF55" s="65"/>
      <c r="AG55" s="65"/>
      <c r="AH55" s="65"/>
    </row>
    <row r="56" spans="1:34" x14ac:dyDescent="0.2">
      <c r="A56" s="8" t="s">
        <v>206</v>
      </c>
      <c r="B56" s="20" t="e">
        <f>+'C&amp;E'!#REF!</f>
        <v>#REF!</v>
      </c>
      <c r="C56" s="60">
        <f t="shared" si="3"/>
        <v>0</v>
      </c>
      <c r="D56" s="70" t="e">
        <f t="shared" si="1"/>
        <v>#REF!</v>
      </c>
      <c r="E56" s="72">
        <f t="shared" si="4"/>
        <v>0</v>
      </c>
      <c r="F56" s="60">
        <f>'C&amp;E'!B58</f>
        <v>0</v>
      </c>
      <c r="G56" s="60">
        <f>'C&amp;E'!C58</f>
        <v>0</v>
      </c>
      <c r="H56" s="60">
        <f>'C&amp;E'!D58</f>
        <v>0</v>
      </c>
      <c r="I56" s="60">
        <f>'C&amp;E'!E58</f>
        <v>0</v>
      </c>
      <c r="J56" s="70">
        <f>'C&amp;E'!F58</f>
        <v>0</v>
      </c>
      <c r="K56" s="70">
        <f>'C&amp;E'!G58</f>
        <v>0</v>
      </c>
      <c r="L56" s="70">
        <f>'C&amp;E'!H58</f>
        <v>0</v>
      </c>
      <c r="M56" s="70">
        <f>'C&amp;E'!I58</f>
        <v>0</v>
      </c>
      <c r="N56" s="72">
        <f>'C&amp;E'!J58</f>
        <v>0</v>
      </c>
      <c r="O56" s="70">
        <f>'C&amp;E'!K58</f>
        <v>0</v>
      </c>
      <c r="P56" s="60">
        <f>'C&amp;E'!L58</f>
        <v>0</v>
      </c>
      <c r="Q56" s="70">
        <f>'C&amp;E'!M58</f>
        <v>0</v>
      </c>
      <c r="R56" s="70" t="e">
        <f>'C&amp;E'!#REF!</f>
        <v>#REF!</v>
      </c>
      <c r="S56" s="70">
        <f>'C&amp;E'!N58</f>
        <v>0</v>
      </c>
      <c r="T56" s="70">
        <f>'C&amp;E'!O58</f>
        <v>0</v>
      </c>
      <c r="U56" s="70">
        <f>'C&amp;E'!P58</f>
        <v>0</v>
      </c>
      <c r="V56" s="70">
        <f>'C&amp;E'!Q58</f>
        <v>0</v>
      </c>
      <c r="W56" s="72">
        <f>'C&amp;E'!R58</f>
        <v>0</v>
      </c>
      <c r="X56" s="60">
        <f>'C&amp;E'!S58</f>
        <v>0</v>
      </c>
      <c r="Y56" s="60">
        <f>'C&amp;E'!T58</f>
        <v>0</v>
      </c>
      <c r="Z56" s="70">
        <f>'C&amp;E'!U58</f>
        <v>0</v>
      </c>
      <c r="AA56" s="60">
        <f>'C&amp;E'!V58</f>
        <v>0</v>
      </c>
      <c r="AB56" s="60">
        <f>'C&amp;E'!W58</f>
        <v>0</v>
      </c>
      <c r="AC56" s="60">
        <f>'C&amp;E'!X58</f>
        <v>0</v>
      </c>
      <c r="AD56" s="65"/>
      <c r="AE56" s="65"/>
      <c r="AF56" s="65"/>
      <c r="AG56" s="65"/>
      <c r="AH56" s="65"/>
    </row>
    <row r="57" spans="1:34" x14ac:dyDescent="0.2">
      <c r="A57" s="8" t="s">
        <v>146</v>
      </c>
      <c r="B57" s="20" t="e">
        <f>+'C&amp;E'!#REF!</f>
        <v>#REF!</v>
      </c>
      <c r="C57" s="60">
        <f t="shared" si="3"/>
        <v>0</v>
      </c>
      <c r="D57" s="70" t="e">
        <f t="shared" si="1"/>
        <v>#REF!</v>
      </c>
      <c r="E57" s="72">
        <f t="shared" si="4"/>
        <v>0</v>
      </c>
      <c r="F57" s="60">
        <f>'C&amp;E'!B59</f>
        <v>0</v>
      </c>
      <c r="G57" s="60">
        <f>'C&amp;E'!C59</f>
        <v>0</v>
      </c>
      <c r="H57" s="60">
        <f>'C&amp;E'!D59</f>
        <v>0</v>
      </c>
      <c r="I57" s="60">
        <f>'C&amp;E'!E59</f>
        <v>0</v>
      </c>
      <c r="J57" s="70">
        <f>'C&amp;E'!F59</f>
        <v>0</v>
      </c>
      <c r="K57" s="70">
        <f>'C&amp;E'!G59</f>
        <v>0</v>
      </c>
      <c r="L57" s="70">
        <f>'C&amp;E'!H59</f>
        <v>0</v>
      </c>
      <c r="M57" s="70">
        <f>'C&amp;E'!I59</f>
        <v>0</v>
      </c>
      <c r="N57" s="72">
        <f>'C&amp;E'!J59</f>
        <v>0</v>
      </c>
      <c r="O57" s="70">
        <f>'C&amp;E'!K59</f>
        <v>0</v>
      </c>
      <c r="P57" s="60">
        <f>'C&amp;E'!L59</f>
        <v>0</v>
      </c>
      <c r="Q57" s="70">
        <f>'C&amp;E'!M59</f>
        <v>0</v>
      </c>
      <c r="R57" s="70" t="e">
        <f>'C&amp;E'!#REF!</f>
        <v>#REF!</v>
      </c>
      <c r="S57" s="70">
        <f>'C&amp;E'!N59</f>
        <v>0</v>
      </c>
      <c r="T57" s="70">
        <f>'C&amp;E'!O59</f>
        <v>0</v>
      </c>
      <c r="U57" s="70">
        <f>'C&amp;E'!P59</f>
        <v>0</v>
      </c>
      <c r="V57" s="70">
        <f>'C&amp;E'!Q59</f>
        <v>0</v>
      </c>
      <c r="W57" s="72">
        <f>'C&amp;E'!R59</f>
        <v>0</v>
      </c>
      <c r="X57" s="60">
        <f>'C&amp;E'!S59</f>
        <v>0</v>
      </c>
      <c r="Y57" s="60">
        <f>'C&amp;E'!T59</f>
        <v>0</v>
      </c>
      <c r="Z57" s="70">
        <f>'C&amp;E'!U59</f>
        <v>0</v>
      </c>
      <c r="AA57" s="60">
        <f>'C&amp;E'!V59</f>
        <v>0</v>
      </c>
      <c r="AB57" s="60">
        <f>'C&amp;E'!W59</f>
        <v>0</v>
      </c>
      <c r="AC57" s="60">
        <f>'C&amp;E'!X59</f>
        <v>0</v>
      </c>
      <c r="AD57" s="65"/>
      <c r="AE57" s="65"/>
      <c r="AF57" s="65"/>
      <c r="AG57" s="65"/>
      <c r="AH57" s="65"/>
    </row>
    <row r="58" spans="1:34" x14ac:dyDescent="0.2">
      <c r="A58" s="8" t="s">
        <v>207</v>
      </c>
      <c r="B58" s="20" t="e">
        <f>+'C&amp;E'!#REF!</f>
        <v>#REF!</v>
      </c>
      <c r="C58" s="60">
        <f t="shared" si="3"/>
        <v>14330.810733269227</v>
      </c>
      <c r="D58" s="70" t="e">
        <f t="shared" si="1"/>
        <v>#REF!</v>
      </c>
      <c r="E58" s="72">
        <f t="shared" si="4"/>
        <v>0</v>
      </c>
      <c r="F58" s="60">
        <f>'C&amp;E'!B60</f>
        <v>7165.4053666346135</v>
      </c>
      <c r="G58" s="60">
        <f>'C&amp;E'!C60</f>
        <v>0</v>
      </c>
      <c r="H58" s="60">
        <f>'C&amp;E'!D60</f>
        <v>0</v>
      </c>
      <c r="I58" s="60">
        <f>'C&amp;E'!E60</f>
        <v>0</v>
      </c>
      <c r="J58" s="70">
        <f>'C&amp;E'!F60</f>
        <v>0</v>
      </c>
      <c r="K58" s="70">
        <f>'C&amp;E'!G60</f>
        <v>0</v>
      </c>
      <c r="L58" s="70">
        <f>'C&amp;E'!H60</f>
        <v>0</v>
      </c>
      <c r="M58" s="70">
        <f>'C&amp;E'!I60</f>
        <v>0</v>
      </c>
      <c r="N58" s="72">
        <f>'C&amp;E'!J60</f>
        <v>0</v>
      </c>
      <c r="O58" s="70">
        <f>'C&amp;E'!K60</f>
        <v>0</v>
      </c>
      <c r="P58" s="60">
        <f>'C&amp;E'!L60</f>
        <v>7165.4053666346135</v>
      </c>
      <c r="Q58" s="70">
        <f>'C&amp;E'!M60</f>
        <v>0</v>
      </c>
      <c r="R58" s="70" t="e">
        <f>'C&amp;E'!#REF!</f>
        <v>#REF!</v>
      </c>
      <c r="S58" s="70">
        <f>'C&amp;E'!N60</f>
        <v>0</v>
      </c>
      <c r="T58" s="70">
        <f>'C&amp;E'!O60</f>
        <v>0</v>
      </c>
      <c r="U58" s="70">
        <f>'C&amp;E'!P60</f>
        <v>0</v>
      </c>
      <c r="V58" s="70">
        <f>'C&amp;E'!Q60</f>
        <v>0</v>
      </c>
      <c r="W58" s="72">
        <f>'C&amp;E'!R60</f>
        <v>0</v>
      </c>
      <c r="X58" s="60">
        <f>'C&amp;E'!S60</f>
        <v>0</v>
      </c>
      <c r="Y58" s="60">
        <f>'C&amp;E'!T60</f>
        <v>0</v>
      </c>
      <c r="Z58" s="70">
        <f>'C&amp;E'!U60</f>
        <v>0</v>
      </c>
      <c r="AA58" s="60">
        <f>'C&amp;E'!V60</f>
        <v>0</v>
      </c>
      <c r="AB58" s="60">
        <f>'C&amp;E'!W60</f>
        <v>0</v>
      </c>
      <c r="AC58" s="60">
        <f>'C&amp;E'!X60</f>
        <v>0</v>
      </c>
      <c r="AD58" s="65"/>
      <c r="AE58" s="65"/>
      <c r="AF58" s="65"/>
      <c r="AG58" s="65"/>
      <c r="AH58" s="65"/>
    </row>
    <row r="59" spans="1:34" x14ac:dyDescent="0.2">
      <c r="A59" s="8" t="s">
        <v>208</v>
      </c>
      <c r="B59" s="20" t="e">
        <f>+'C&amp;E'!#REF!</f>
        <v>#REF!</v>
      </c>
      <c r="C59" s="60">
        <f t="shared" si="3"/>
        <v>0</v>
      </c>
      <c r="D59" s="70" t="e">
        <f t="shared" si="1"/>
        <v>#REF!</v>
      </c>
      <c r="E59" s="72">
        <f t="shared" si="4"/>
        <v>0</v>
      </c>
      <c r="F59" s="60">
        <f>'C&amp;E'!B61</f>
        <v>0</v>
      </c>
      <c r="G59" s="60">
        <f>'C&amp;E'!C61</f>
        <v>0</v>
      </c>
      <c r="H59" s="60">
        <f>'C&amp;E'!D61</f>
        <v>0</v>
      </c>
      <c r="I59" s="60">
        <f>'C&amp;E'!E61</f>
        <v>0</v>
      </c>
      <c r="J59" s="70">
        <f>'C&amp;E'!F61</f>
        <v>0</v>
      </c>
      <c r="K59" s="70">
        <f>'C&amp;E'!G61</f>
        <v>0</v>
      </c>
      <c r="L59" s="70">
        <f>'C&amp;E'!H61</f>
        <v>0</v>
      </c>
      <c r="M59" s="70">
        <f>'C&amp;E'!I61</f>
        <v>0</v>
      </c>
      <c r="N59" s="72">
        <f>'C&amp;E'!J61</f>
        <v>0</v>
      </c>
      <c r="O59" s="70">
        <f>'C&amp;E'!K61</f>
        <v>0</v>
      </c>
      <c r="P59" s="60">
        <f>'C&amp;E'!L61</f>
        <v>0</v>
      </c>
      <c r="Q59" s="70">
        <f>'C&amp;E'!M61</f>
        <v>0</v>
      </c>
      <c r="R59" s="70" t="e">
        <f>'C&amp;E'!#REF!</f>
        <v>#REF!</v>
      </c>
      <c r="S59" s="70">
        <f>'C&amp;E'!N61</f>
        <v>0</v>
      </c>
      <c r="T59" s="70">
        <f>'C&amp;E'!O61</f>
        <v>0</v>
      </c>
      <c r="U59" s="70">
        <f>'C&amp;E'!P61</f>
        <v>0</v>
      </c>
      <c r="V59" s="70">
        <f>'C&amp;E'!Q61</f>
        <v>0</v>
      </c>
      <c r="W59" s="72">
        <f>'C&amp;E'!R61</f>
        <v>0</v>
      </c>
      <c r="X59" s="60">
        <f>'C&amp;E'!S61</f>
        <v>0</v>
      </c>
      <c r="Y59" s="60">
        <f>'C&amp;E'!T61</f>
        <v>0</v>
      </c>
      <c r="Z59" s="70">
        <f>'C&amp;E'!U61</f>
        <v>0</v>
      </c>
      <c r="AA59" s="60">
        <f>'C&amp;E'!V61</f>
        <v>0</v>
      </c>
      <c r="AB59" s="60">
        <f>'C&amp;E'!W61</f>
        <v>0</v>
      </c>
      <c r="AC59" s="60">
        <f>'C&amp;E'!X61</f>
        <v>0</v>
      </c>
      <c r="AD59" s="65"/>
      <c r="AE59" s="65"/>
      <c r="AF59" s="65"/>
      <c r="AG59" s="65"/>
      <c r="AH59" s="65"/>
    </row>
    <row r="60" spans="1:34" x14ac:dyDescent="0.2">
      <c r="A60" s="8" t="s">
        <v>209</v>
      </c>
      <c r="B60" s="20" t="e">
        <f>+'C&amp;E'!#REF!</f>
        <v>#REF!</v>
      </c>
      <c r="C60" s="60">
        <f t="shared" si="3"/>
        <v>0</v>
      </c>
      <c r="D60" s="70" t="e">
        <f t="shared" si="1"/>
        <v>#REF!</v>
      </c>
      <c r="E60" s="72">
        <f t="shared" si="4"/>
        <v>0</v>
      </c>
      <c r="F60" s="60">
        <f>'C&amp;E'!B62</f>
        <v>0</v>
      </c>
      <c r="G60" s="60">
        <f>'C&amp;E'!C62</f>
        <v>0</v>
      </c>
      <c r="H60" s="60">
        <f>'C&amp;E'!D62</f>
        <v>0</v>
      </c>
      <c r="I60" s="60">
        <f>'C&amp;E'!E62</f>
        <v>0</v>
      </c>
      <c r="J60" s="70">
        <f>'C&amp;E'!F62</f>
        <v>0</v>
      </c>
      <c r="K60" s="70">
        <f>'C&amp;E'!G62</f>
        <v>0</v>
      </c>
      <c r="L60" s="70">
        <f>'C&amp;E'!H62</f>
        <v>0</v>
      </c>
      <c r="M60" s="70">
        <f>'C&amp;E'!I62</f>
        <v>0</v>
      </c>
      <c r="N60" s="72">
        <f>'C&amp;E'!J62</f>
        <v>0</v>
      </c>
      <c r="O60" s="70">
        <f>'C&amp;E'!K62</f>
        <v>0</v>
      </c>
      <c r="P60" s="60">
        <f>'C&amp;E'!L62</f>
        <v>0</v>
      </c>
      <c r="Q60" s="70">
        <f>'C&amp;E'!M62</f>
        <v>0</v>
      </c>
      <c r="R60" s="70" t="e">
        <f>'C&amp;E'!#REF!</f>
        <v>#REF!</v>
      </c>
      <c r="S60" s="70">
        <f>'C&amp;E'!N62</f>
        <v>0</v>
      </c>
      <c r="T60" s="70">
        <f>'C&amp;E'!O62</f>
        <v>0</v>
      </c>
      <c r="U60" s="70">
        <f>'C&amp;E'!P62</f>
        <v>0</v>
      </c>
      <c r="V60" s="70">
        <f>'C&amp;E'!Q62</f>
        <v>0</v>
      </c>
      <c r="W60" s="72">
        <f>'C&amp;E'!R62</f>
        <v>0</v>
      </c>
      <c r="X60" s="60">
        <f>'C&amp;E'!S62</f>
        <v>0</v>
      </c>
      <c r="Y60" s="60">
        <f>'C&amp;E'!T62</f>
        <v>0</v>
      </c>
      <c r="Z60" s="70">
        <f>'C&amp;E'!U62</f>
        <v>0</v>
      </c>
      <c r="AA60" s="60">
        <f>'C&amp;E'!V62</f>
        <v>0</v>
      </c>
      <c r="AB60" s="60">
        <f>'C&amp;E'!W62</f>
        <v>0</v>
      </c>
      <c r="AC60" s="60">
        <f>'C&amp;E'!X62</f>
        <v>0</v>
      </c>
      <c r="AD60" s="65"/>
      <c r="AE60" s="65"/>
      <c r="AF60" s="65"/>
      <c r="AG60" s="65"/>
      <c r="AH60" s="65"/>
    </row>
    <row r="61" spans="1:34" x14ac:dyDescent="0.2">
      <c r="A61" s="8" t="s">
        <v>210</v>
      </c>
      <c r="B61" s="20" t="e">
        <f>+'C&amp;E'!#REF!</f>
        <v>#REF!</v>
      </c>
      <c r="C61" s="60">
        <f t="shared" si="3"/>
        <v>171045.68344217286</v>
      </c>
      <c r="D61" s="70" t="e">
        <f t="shared" si="1"/>
        <v>#REF!</v>
      </c>
      <c r="E61" s="72">
        <f t="shared" si="4"/>
        <v>0</v>
      </c>
      <c r="F61" s="60">
        <f>'C&amp;E'!B63</f>
        <v>156045.68344217286</v>
      </c>
      <c r="G61" s="60">
        <f>'C&amp;E'!C63</f>
        <v>0</v>
      </c>
      <c r="H61" s="60">
        <f>'C&amp;E'!D63</f>
        <v>0</v>
      </c>
      <c r="I61" s="60">
        <f>'C&amp;E'!E63</f>
        <v>15000</v>
      </c>
      <c r="J61" s="70">
        <f>'C&amp;E'!F63</f>
        <v>0</v>
      </c>
      <c r="K61" s="70">
        <f>'C&amp;E'!G63</f>
        <v>0</v>
      </c>
      <c r="L61" s="70">
        <f>'C&amp;E'!H63</f>
        <v>0</v>
      </c>
      <c r="M61" s="70">
        <f>'C&amp;E'!I63</f>
        <v>141045.68344217286</v>
      </c>
      <c r="N61" s="72">
        <f>'C&amp;E'!J63</f>
        <v>0</v>
      </c>
      <c r="O61" s="70">
        <f>'C&amp;E'!K63</f>
        <v>0</v>
      </c>
      <c r="P61" s="60">
        <f>'C&amp;E'!L63</f>
        <v>0</v>
      </c>
      <c r="Q61" s="70">
        <f>'C&amp;E'!M63</f>
        <v>0</v>
      </c>
      <c r="R61" s="70" t="e">
        <f>'C&amp;E'!#REF!</f>
        <v>#REF!</v>
      </c>
      <c r="S61" s="70">
        <f>'C&amp;E'!N63</f>
        <v>0</v>
      </c>
      <c r="T61" s="70">
        <f>'C&amp;E'!O63</f>
        <v>0</v>
      </c>
      <c r="U61" s="70">
        <f>'C&amp;E'!P63</f>
        <v>0</v>
      </c>
      <c r="V61" s="70">
        <f>'C&amp;E'!Q63</f>
        <v>0</v>
      </c>
      <c r="W61" s="72">
        <f>'C&amp;E'!R63</f>
        <v>0</v>
      </c>
      <c r="X61" s="60">
        <f>'C&amp;E'!S63</f>
        <v>0</v>
      </c>
      <c r="Y61" s="60">
        <f>'C&amp;E'!T63</f>
        <v>0</v>
      </c>
      <c r="Z61" s="70">
        <f>'C&amp;E'!U63</f>
        <v>0</v>
      </c>
      <c r="AA61" s="60">
        <f>'C&amp;E'!V63</f>
        <v>0</v>
      </c>
      <c r="AB61" s="60">
        <f>'C&amp;E'!W63</f>
        <v>0</v>
      </c>
      <c r="AC61" s="60">
        <f>'C&amp;E'!X63</f>
        <v>0</v>
      </c>
      <c r="AD61" s="65"/>
      <c r="AE61" s="65"/>
      <c r="AF61" s="65"/>
      <c r="AG61" s="65"/>
      <c r="AH61" s="65"/>
    </row>
    <row r="62" spans="1:34" x14ac:dyDescent="0.2">
      <c r="A62" s="8" t="s">
        <v>211</v>
      </c>
      <c r="B62" s="20" t="e">
        <f>+'C&amp;E'!#REF!</f>
        <v>#REF!</v>
      </c>
      <c r="C62" s="60">
        <f t="shared" si="3"/>
        <v>0</v>
      </c>
      <c r="D62" s="70" t="e">
        <f t="shared" si="1"/>
        <v>#REF!</v>
      </c>
      <c r="E62" s="72">
        <f t="shared" si="4"/>
        <v>0</v>
      </c>
      <c r="F62" s="60">
        <f>'C&amp;E'!B64</f>
        <v>0</v>
      </c>
      <c r="G62" s="60">
        <f>'C&amp;E'!C64</f>
        <v>0</v>
      </c>
      <c r="H62" s="60">
        <f>'C&amp;E'!D64</f>
        <v>0</v>
      </c>
      <c r="I62" s="60">
        <f>'C&amp;E'!E64</f>
        <v>0</v>
      </c>
      <c r="J62" s="70">
        <f>'C&amp;E'!F64</f>
        <v>0</v>
      </c>
      <c r="K62" s="70">
        <f>'C&amp;E'!G64</f>
        <v>0</v>
      </c>
      <c r="L62" s="70">
        <f>'C&amp;E'!H64</f>
        <v>0</v>
      </c>
      <c r="M62" s="70">
        <f>'C&amp;E'!I64</f>
        <v>0</v>
      </c>
      <c r="N62" s="72">
        <f>'C&amp;E'!J64</f>
        <v>0</v>
      </c>
      <c r="O62" s="70">
        <f>'C&amp;E'!K64</f>
        <v>0</v>
      </c>
      <c r="P62" s="60">
        <f>'C&amp;E'!L64</f>
        <v>0</v>
      </c>
      <c r="Q62" s="70">
        <f>'C&amp;E'!M64</f>
        <v>0</v>
      </c>
      <c r="R62" s="70" t="e">
        <f>'C&amp;E'!#REF!</f>
        <v>#REF!</v>
      </c>
      <c r="S62" s="70">
        <f>'C&amp;E'!N64</f>
        <v>0</v>
      </c>
      <c r="T62" s="70">
        <f>'C&amp;E'!O64</f>
        <v>0</v>
      </c>
      <c r="U62" s="70">
        <f>'C&amp;E'!P64</f>
        <v>0</v>
      </c>
      <c r="V62" s="70">
        <f>'C&amp;E'!Q64</f>
        <v>0</v>
      </c>
      <c r="W62" s="72">
        <f>'C&amp;E'!R64</f>
        <v>0</v>
      </c>
      <c r="X62" s="60">
        <f>'C&amp;E'!S64</f>
        <v>0</v>
      </c>
      <c r="Y62" s="60">
        <f>'C&amp;E'!T64</f>
        <v>0</v>
      </c>
      <c r="Z62" s="70">
        <f>'C&amp;E'!U64</f>
        <v>0</v>
      </c>
      <c r="AA62" s="60">
        <f>'C&amp;E'!V64</f>
        <v>0</v>
      </c>
      <c r="AB62" s="60">
        <f>'C&amp;E'!W64</f>
        <v>0</v>
      </c>
      <c r="AC62" s="60">
        <f>'C&amp;E'!X64</f>
        <v>0</v>
      </c>
      <c r="AD62" s="65"/>
      <c r="AE62" s="65"/>
      <c r="AF62" s="65"/>
      <c r="AG62" s="65"/>
      <c r="AH62" s="65"/>
    </row>
    <row r="63" spans="1:34" x14ac:dyDescent="0.2">
      <c r="A63" s="8" t="s">
        <v>114</v>
      </c>
      <c r="B63" s="20" t="e">
        <f>+'C&amp;E'!#REF!</f>
        <v>#REF!</v>
      </c>
      <c r="C63" s="60">
        <f t="shared" si="3"/>
        <v>0</v>
      </c>
      <c r="D63" s="70" t="e">
        <f t="shared" si="1"/>
        <v>#REF!</v>
      </c>
      <c r="E63" s="72">
        <f t="shared" si="4"/>
        <v>0</v>
      </c>
      <c r="F63" s="60">
        <f>'C&amp;E'!B65</f>
        <v>0</v>
      </c>
      <c r="G63" s="60">
        <f>'C&amp;E'!C65</f>
        <v>0</v>
      </c>
      <c r="H63" s="60">
        <f>'C&amp;E'!D65</f>
        <v>0</v>
      </c>
      <c r="I63" s="60">
        <f>'C&amp;E'!E65</f>
        <v>0</v>
      </c>
      <c r="J63" s="70">
        <f>'C&amp;E'!F65</f>
        <v>0</v>
      </c>
      <c r="K63" s="70">
        <f>'C&amp;E'!G65</f>
        <v>0</v>
      </c>
      <c r="L63" s="70">
        <f>'C&amp;E'!H65</f>
        <v>0</v>
      </c>
      <c r="M63" s="70">
        <f>'C&amp;E'!I65</f>
        <v>0</v>
      </c>
      <c r="N63" s="72">
        <f>'C&amp;E'!J65</f>
        <v>0</v>
      </c>
      <c r="O63" s="70">
        <f>'C&amp;E'!K65</f>
        <v>0</v>
      </c>
      <c r="P63" s="60">
        <f>'C&amp;E'!L65</f>
        <v>0</v>
      </c>
      <c r="Q63" s="70">
        <f>'C&amp;E'!M65</f>
        <v>0</v>
      </c>
      <c r="R63" s="70" t="e">
        <f>'C&amp;E'!#REF!</f>
        <v>#REF!</v>
      </c>
      <c r="S63" s="70">
        <f>'C&amp;E'!N65</f>
        <v>0</v>
      </c>
      <c r="T63" s="70">
        <f>'C&amp;E'!O65</f>
        <v>0</v>
      </c>
      <c r="U63" s="70">
        <f>'C&amp;E'!P65</f>
        <v>0</v>
      </c>
      <c r="V63" s="70">
        <f>'C&amp;E'!Q65</f>
        <v>0</v>
      </c>
      <c r="W63" s="72">
        <f>'C&amp;E'!R65</f>
        <v>0</v>
      </c>
      <c r="X63" s="60">
        <f>'C&amp;E'!S65</f>
        <v>0</v>
      </c>
      <c r="Y63" s="60">
        <f>'C&amp;E'!T65</f>
        <v>0</v>
      </c>
      <c r="Z63" s="70">
        <f>'C&amp;E'!U65</f>
        <v>0</v>
      </c>
      <c r="AA63" s="60">
        <f>'C&amp;E'!V65</f>
        <v>0</v>
      </c>
      <c r="AB63" s="60">
        <f>'C&amp;E'!W65</f>
        <v>0</v>
      </c>
      <c r="AC63" s="60">
        <f>'C&amp;E'!X65</f>
        <v>0</v>
      </c>
      <c r="AD63" s="65"/>
      <c r="AE63" s="65"/>
      <c r="AF63" s="65"/>
      <c r="AG63" s="65"/>
      <c r="AH63" s="65"/>
    </row>
    <row r="64" spans="1:34" x14ac:dyDescent="0.2">
      <c r="A64" s="8" t="s">
        <v>173</v>
      </c>
      <c r="B64" s="20" t="e">
        <f>+'C&amp;E'!#REF!</f>
        <v>#REF!</v>
      </c>
      <c r="C64" s="60">
        <f t="shared" si="3"/>
        <v>0</v>
      </c>
      <c r="D64" s="70" t="e">
        <f t="shared" si="1"/>
        <v>#REF!</v>
      </c>
      <c r="E64" s="72">
        <f t="shared" si="4"/>
        <v>0</v>
      </c>
      <c r="F64" s="60">
        <f>'C&amp;E'!B66</f>
        <v>0</v>
      </c>
      <c r="G64" s="60">
        <f>'C&amp;E'!C66</f>
        <v>0</v>
      </c>
      <c r="H64" s="60">
        <f>'C&amp;E'!D66</f>
        <v>0</v>
      </c>
      <c r="I64" s="60">
        <f>'C&amp;E'!E66</f>
        <v>0</v>
      </c>
      <c r="J64" s="70">
        <f>'C&amp;E'!F66</f>
        <v>0</v>
      </c>
      <c r="K64" s="70">
        <f>'C&amp;E'!G66</f>
        <v>0</v>
      </c>
      <c r="L64" s="70">
        <f>'C&amp;E'!H66</f>
        <v>0</v>
      </c>
      <c r="M64" s="70">
        <f>'C&amp;E'!I66</f>
        <v>0</v>
      </c>
      <c r="N64" s="72">
        <f>'C&amp;E'!J66</f>
        <v>0</v>
      </c>
      <c r="O64" s="70">
        <f>'C&amp;E'!K66</f>
        <v>0</v>
      </c>
      <c r="P64" s="60">
        <f>'C&amp;E'!L66</f>
        <v>0</v>
      </c>
      <c r="Q64" s="70">
        <f>'C&amp;E'!M66</f>
        <v>0</v>
      </c>
      <c r="R64" s="70" t="e">
        <f>'C&amp;E'!#REF!</f>
        <v>#REF!</v>
      </c>
      <c r="S64" s="70">
        <f>'C&amp;E'!N66</f>
        <v>0</v>
      </c>
      <c r="T64" s="70">
        <f>'C&amp;E'!O66</f>
        <v>0</v>
      </c>
      <c r="U64" s="70">
        <f>'C&amp;E'!P66</f>
        <v>0</v>
      </c>
      <c r="V64" s="70">
        <f>'C&amp;E'!Q66</f>
        <v>0</v>
      </c>
      <c r="W64" s="72">
        <f>'C&amp;E'!R66</f>
        <v>0</v>
      </c>
      <c r="X64" s="60">
        <f>'C&amp;E'!S66</f>
        <v>0</v>
      </c>
      <c r="Y64" s="60">
        <f>'C&amp;E'!T66</f>
        <v>0</v>
      </c>
      <c r="Z64" s="70">
        <f>'C&amp;E'!U66</f>
        <v>0</v>
      </c>
      <c r="AA64" s="60">
        <f>'C&amp;E'!V66</f>
        <v>0</v>
      </c>
      <c r="AB64" s="60">
        <f>'C&amp;E'!W66</f>
        <v>0</v>
      </c>
      <c r="AC64" s="60">
        <f>'C&amp;E'!X66</f>
        <v>0</v>
      </c>
      <c r="AD64" s="65"/>
      <c r="AE64" s="65"/>
      <c r="AF64" s="65"/>
      <c r="AG64" s="65"/>
      <c r="AH64" s="65"/>
    </row>
    <row r="65" spans="1:34" x14ac:dyDescent="0.2">
      <c r="A65" s="8" t="s">
        <v>212</v>
      </c>
      <c r="B65" s="20" t="e">
        <f>+'C&amp;E'!#REF!</f>
        <v>#REF!</v>
      </c>
      <c r="C65" s="60">
        <f t="shared" si="3"/>
        <v>0</v>
      </c>
      <c r="D65" s="70" t="e">
        <f t="shared" si="1"/>
        <v>#REF!</v>
      </c>
      <c r="E65" s="72">
        <f t="shared" si="4"/>
        <v>0</v>
      </c>
      <c r="F65" s="60">
        <f>'C&amp;E'!B67</f>
        <v>0</v>
      </c>
      <c r="G65" s="60">
        <f>'C&amp;E'!C67</f>
        <v>0</v>
      </c>
      <c r="H65" s="60">
        <f>'C&amp;E'!D67</f>
        <v>0</v>
      </c>
      <c r="I65" s="60">
        <f>'C&amp;E'!E67</f>
        <v>0</v>
      </c>
      <c r="J65" s="70">
        <f>'C&amp;E'!F67</f>
        <v>0</v>
      </c>
      <c r="K65" s="70">
        <f>'C&amp;E'!G67</f>
        <v>0</v>
      </c>
      <c r="L65" s="70">
        <f>'C&amp;E'!H67</f>
        <v>0</v>
      </c>
      <c r="M65" s="70">
        <f>'C&amp;E'!I67</f>
        <v>0</v>
      </c>
      <c r="N65" s="72">
        <f>'C&amp;E'!J67</f>
        <v>0</v>
      </c>
      <c r="O65" s="70">
        <f>'C&amp;E'!K67</f>
        <v>0</v>
      </c>
      <c r="P65" s="60">
        <f>'C&amp;E'!L67</f>
        <v>0</v>
      </c>
      <c r="Q65" s="70">
        <f>'C&amp;E'!M67</f>
        <v>0</v>
      </c>
      <c r="R65" s="70" t="e">
        <f>'C&amp;E'!#REF!</f>
        <v>#REF!</v>
      </c>
      <c r="S65" s="70">
        <f>'C&amp;E'!N67</f>
        <v>0</v>
      </c>
      <c r="T65" s="70">
        <f>'C&amp;E'!O67</f>
        <v>0</v>
      </c>
      <c r="U65" s="70">
        <f>'C&amp;E'!P67</f>
        <v>0</v>
      </c>
      <c r="V65" s="70">
        <f>'C&amp;E'!Q67</f>
        <v>0</v>
      </c>
      <c r="W65" s="72">
        <f>'C&amp;E'!R67</f>
        <v>0</v>
      </c>
      <c r="X65" s="60">
        <f>'C&amp;E'!S67</f>
        <v>0</v>
      </c>
      <c r="Y65" s="60">
        <f>'C&amp;E'!T67</f>
        <v>0</v>
      </c>
      <c r="Z65" s="70">
        <f>'C&amp;E'!U67</f>
        <v>0</v>
      </c>
      <c r="AA65" s="60">
        <f>'C&amp;E'!V67</f>
        <v>0</v>
      </c>
      <c r="AB65" s="60">
        <f>'C&amp;E'!W67</f>
        <v>0</v>
      </c>
      <c r="AC65" s="60">
        <f>'C&amp;E'!X67</f>
        <v>0</v>
      </c>
      <c r="AD65" s="65"/>
      <c r="AE65" s="65"/>
      <c r="AF65" s="65"/>
      <c r="AG65" s="65"/>
      <c r="AH65" s="65"/>
    </row>
    <row r="66" spans="1:34" x14ac:dyDescent="0.2">
      <c r="B66" s="20" t="e">
        <f>+'C&amp;E'!#REF!</f>
        <v>#REF!</v>
      </c>
      <c r="C66" s="60" t="e">
        <f>+F66+G66+H66+I66+Q66+R66+S66+Z66+AA66+AB66+AD66+AE66+AF66</f>
        <v>#REF!</v>
      </c>
      <c r="D66" s="70" t="e">
        <f t="shared" si="1"/>
        <v>#REF!</v>
      </c>
      <c r="E66" s="72">
        <f>+O66+Y66</f>
        <v>0</v>
      </c>
      <c r="F66" s="60">
        <f>'C&amp;E'!B68</f>
        <v>0</v>
      </c>
      <c r="G66" s="60">
        <f>'C&amp;E'!C68</f>
        <v>0</v>
      </c>
      <c r="H66" s="60">
        <f>'C&amp;E'!D68</f>
        <v>0</v>
      </c>
      <c r="I66" s="60">
        <f>'C&amp;E'!E68</f>
        <v>0</v>
      </c>
      <c r="J66" s="70">
        <f>'C&amp;E'!F68</f>
        <v>0</v>
      </c>
      <c r="K66" s="70">
        <f>'C&amp;E'!G68</f>
        <v>0</v>
      </c>
      <c r="L66" s="70">
        <f>'C&amp;E'!H68</f>
        <v>0</v>
      </c>
      <c r="M66" s="70">
        <f>'C&amp;E'!I68</f>
        <v>0</v>
      </c>
      <c r="N66" s="72">
        <f>'C&amp;E'!J68</f>
        <v>0</v>
      </c>
      <c r="O66" s="70">
        <f>'C&amp;E'!K68</f>
        <v>0</v>
      </c>
      <c r="P66" s="60">
        <f>'C&amp;E'!L68</f>
        <v>0</v>
      </c>
      <c r="Q66" s="70">
        <f>'C&amp;E'!M68</f>
        <v>0</v>
      </c>
      <c r="R66" s="70" t="e">
        <f>'C&amp;E'!#REF!</f>
        <v>#REF!</v>
      </c>
      <c r="S66" s="70">
        <f>'C&amp;E'!N68</f>
        <v>0</v>
      </c>
      <c r="T66" s="70">
        <f>'C&amp;E'!O68</f>
        <v>0</v>
      </c>
      <c r="U66" s="70">
        <f>'C&amp;E'!P68</f>
        <v>0</v>
      </c>
      <c r="V66" s="70">
        <f>'C&amp;E'!Q68</f>
        <v>0</v>
      </c>
      <c r="W66" s="72">
        <f>'C&amp;E'!R68</f>
        <v>0</v>
      </c>
      <c r="X66" s="60">
        <f>'C&amp;E'!S68</f>
        <v>0</v>
      </c>
      <c r="Y66" s="60">
        <f>'C&amp;E'!T68</f>
        <v>0</v>
      </c>
      <c r="Z66" s="70">
        <f>'C&amp;E'!U68</f>
        <v>0</v>
      </c>
      <c r="AA66" s="60">
        <f>'C&amp;E'!V68</f>
        <v>0</v>
      </c>
      <c r="AB66" s="60">
        <f>'C&amp;E'!W68</f>
        <v>0</v>
      </c>
      <c r="AC66" s="60">
        <f>'C&amp;E'!X68</f>
        <v>0</v>
      </c>
      <c r="AD66" s="65"/>
      <c r="AE66" s="65"/>
      <c r="AF66" s="65"/>
      <c r="AG66" s="65"/>
      <c r="AH66" s="65"/>
    </row>
    <row r="67" spans="1:34" x14ac:dyDescent="0.2">
      <c r="B67" s="20" t="e">
        <f>+'C&amp;E'!#REF!</f>
        <v>#REF!</v>
      </c>
      <c r="C67" s="60" t="e">
        <f>SUM(C27:C66)</f>
        <v>#REF!</v>
      </c>
      <c r="D67" s="70" t="e">
        <f t="shared" si="1"/>
        <v>#REF!</v>
      </c>
      <c r="E67" s="72">
        <f>SUM(E27:E66)</f>
        <v>16116298.561350605</v>
      </c>
      <c r="F67" s="60">
        <f>'C&amp;E'!B69</f>
        <v>146326.47752015252</v>
      </c>
      <c r="G67" s="60">
        <f>'C&amp;E'!C69</f>
        <v>0</v>
      </c>
      <c r="H67" s="60">
        <f>'C&amp;E'!D69</f>
        <v>0</v>
      </c>
      <c r="I67" s="60">
        <f>'C&amp;E'!E69</f>
        <v>0</v>
      </c>
      <c r="J67" s="70">
        <f>'C&amp;E'!F69</f>
        <v>143326.47752015252</v>
      </c>
      <c r="K67" s="70">
        <f>'C&amp;E'!G69</f>
        <v>0</v>
      </c>
      <c r="L67" s="70">
        <f>'C&amp;E'!H69</f>
        <v>0</v>
      </c>
      <c r="M67" s="70">
        <f>'C&amp;E'!I69</f>
        <v>0</v>
      </c>
      <c r="N67" s="72">
        <f>'C&amp;E'!J69</f>
        <v>3000</v>
      </c>
      <c r="O67" s="70">
        <f>'C&amp;E'!K69</f>
        <v>0</v>
      </c>
      <c r="P67" s="60">
        <f>'C&amp;E'!L69</f>
        <v>0</v>
      </c>
      <c r="Q67" s="70">
        <f>'C&amp;E'!M69</f>
        <v>0</v>
      </c>
      <c r="R67" s="70" t="e">
        <f>'C&amp;E'!#REF!</f>
        <v>#REF!</v>
      </c>
      <c r="S67" s="70">
        <f>'C&amp;E'!N69</f>
        <v>0</v>
      </c>
      <c r="T67" s="70">
        <f>'C&amp;E'!O69</f>
        <v>0</v>
      </c>
      <c r="U67" s="70">
        <f>'C&amp;E'!P69</f>
        <v>0</v>
      </c>
      <c r="V67" s="70">
        <f>'C&amp;E'!Q69</f>
        <v>0</v>
      </c>
      <c r="W67" s="72">
        <f>'C&amp;E'!R69</f>
        <v>0</v>
      </c>
      <c r="X67" s="60">
        <f>'C&amp;E'!S69</f>
        <v>0</v>
      </c>
      <c r="Y67" s="60">
        <f>'C&amp;E'!T69</f>
        <v>0</v>
      </c>
      <c r="Z67" s="70">
        <f>'C&amp;E'!U69</f>
        <v>0</v>
      </c>
      <c r="AA67" s="60">
        <f>'C&amp;E'!V69</f>
        <v>0</v>
      </c>
      <c r="AB67" s="60">
        <f>'C&amp;E'!W69</f>
        <v>0</v>
      </c>
      <c r="AC67" s="60">
        <f>'C&amp;E'!X69</f>
        <v>0</v>
      </c>
      <c r="AD67" s="65"/>
      <c r="AE67" s="65"/>
      <c r="AF67" s="65"/>
      <c r="AG67" s="65"/>
      <c r="AH67" s="65"/>
    </row>
    <row r="68" spans="1:34" x14ac:dyDescent="0.2">
      <c r="B68" s="20"/>
      <c r="C68" s="60"/>
      <c r="D68" s="70"/>
      <c r="E68" s="72"/>
      <c r="F68" s="60"/>
      <c r="G68" s="60"/>
      <c r="H68" s="60"/>
      <c r="I68" s="60"/>
      <c r="J68" s="70"/>
      <c r="K68" s="70"/>
      <c r="L68" s="70"/>
      <c r="M68" s="70"/>
      <c r="N68" s="72"/>
      <c r="O68" s="70"/>
      <c r="P68" s="60"/>
      <c r="Q68" s="70"/>
      <c r="R68" s="70"/>
      <c r="S68" s="70"/>
      <c r="T68" s="70"/>
      <c r="U68" s="70"/>
      <c r="V68" s="70"/>
      <c r="W68" s="72"/>
      <c r="X68" s="60"/>
      <c r="Y68" s="60"/>
      <c r="Z68" s="70"/>
      <c r="AA68" s="60"/>
      <c r="AB68" s="60"/>
      <c r="AC68" s="60"/>
    </row>
    <row r="69" spans="1:34" x14ac:dyDescent="0.2">
      <c r="B69" s="20"/>
    </row>
    <row r="70" spans="1:34" x14ac:dyDescent="0.2">
      <c r="B70" s="20" t="e">
        <f>+'C&amp;E'!#REF!</f>
        <v>#REF!</v>
      </c>
    </row>
  </sheetData>
  <pageMargins left="0.7" right="0.7" top="0.75" bottom="0.75" header="0.3" footer="0.3"/>
  <pageSetup scale="7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F67"/>
  <sheetViews>
    <sheetView workbookViewId="0">
      <selection activeCell="O7" sqref="O7:O71"/>
    </sheetView>
  </sheetViews>
  <sheetFormatPr defaultRowHeight="12.75" x14ac:dyDescent="0.2"/>
  <cols>
    <col min="1" max="1" width="14.140625" customWidth="1"/>
    <col min="3" max="3" width="10.85546875" customWidth="1"/>
    <col min="4" max="4" width="10.5703125" customWidth="1"/>
    <col min="5" max="5" width="12.85546875" customWidth="1"/>
    <col min="6" max="6" width="13.42578125" customWidth="1"/>
  </cols>
  <sheetData>
    <row r="2" spans="1:6" x14ac:dyDescent="0.2">
      <c r="D2" t="s">
        <v>270</v>
      </c>
      <c r="E2" t="s">
        <v>271</v>
      </c>
      <c r="F2" t="s">
        <v>272</v>
      </c>
    </row>
    <row r="3" spans="1:6" x14ac:dyDescent="0.2">
      <c r="C3">
        <v>200</v>
      </c>
      <c r="D3">
        <v>201</v>
      </c>
      <c r="E3">
        <v>202</v>
      </c>
      <c r="F3">
        <v>203</v>
      </c>
    </row>
    <row r="4" spans="1:6" x14ac:dyDescent="0.2">
      <c r="A4" t="s">
        <v>15</v>
      </c>
      <c r="C4" s="20">
        <f>+D4+E4+F4</f>
        <v>2107688.0112500852</v>
      </c>
      <c r="D4" s="20">
        <f>+'C&amp;E'!P9+'C&amp;E'!C9+'C&amp;E'!D9+'C&amp;E'!K9</f>
        <v>763364.92212988227</v>
      </c>
      <c r="E4" s="20">
        <f>+'C&amp;E'!E9+'C&amp;E'!F9+'C&amp;E'!G9+'C&amp;E'!H9+'C&amp;E'!J9+'C&amp;E'!L9+'C&amp;E'!M9+'C&amp;E'!N9+'C&amp;E'!O9</f>
        <v>901204.87957181444</v>
      </c>
      <c r="F4" s="20">
        <f>+'C&amp;E'!I9</f>
        <v>443118.20954838837</v>
      </c>
    </row>
    <row r="5" spans="1:6" x14ac:dyDescent="0.2">
      <c r="A5" t="s">
        <v>177</v>
      </c>
      <c r="C5" s="20">
        <f t="shared" ref="C5:C65" si="0">+D5+E5+F5</f>
        <v>1016959.4654281659</v>
      </c>
      <c r="D5" s="102">
        <f>+'C&amp;E'!P10+'C&amp;E'!C10+'C&amp;E'!D10+'C&amp;E'!K10</f>
        <v>368323.5749276682</v>
      </c>
      <c r="E5" s="102">
        <f>+'C&amp;E'!E10+'C&amp;E'!F10+'C&amp;E'!G10+'C&amp;E'!H10+'C&amp;E'!J10+'C&amp;E'!L10+'C&amp;E'!M10+'C&amp;E'!N10+'C&amp;E'!O10</f>
        <v>434831.35439340043</v>
      </c>
      <c r="F5" s="102">
        <f>+'C&amp;E'!I10</f>
        <v>213804.53610709732</v>
      </c>
    </row>
    <row r="6" spans="1:6" x14ac:dyDescent="0.2">
      <c r="A6" s="9" t="s">
        <v>178</v>
      </c>
      <c r="C6" s="20">
        <f t="shared" si="0"/>
        <v>3124647.4766782513</v>
      </c>
      <c r="D6" s="102">
        <f>+'C&amp;E'!P11+'C&amp;E'!C11+'C&amp;E'!D11+'C&amp;E'!K11</f>
        <v>1131688.4970575506</v>
      </c>
      <c r="E6" s="102">
        <f>+'C&amp;E'!E11+'C&amp;E'!F11+'C&amp;E'!G11+'C&amp;E'!H11+'C&amp;E'!J11+'C&amp;E'!L11+'C&amp;E'!M11+'C&amp;E'!N11+'C&amp;E'!O11</f>
        <v>1336036.233965215</v>
      </c>
      <c r="F6" s="102">
        <f>+'C&amp;E'!I11</f>
        <v>656922.74565548566</v>
      </c>
    </row>
    <row r="7" spans="1:6" x14ac:dyDescent="0.2">
      <c r="A7" t="s">
        <v>17</v>
      </c>
      <c r="C7" s="20">
        <f t="shared" si="0"/>
        <v>351835.30587397108</v>
      </c>
      <c r="D7" s="102">
        <f>+'C&amp;E'!P12+'C&amp;E'!C12+'C&amp;E'!D12+'C&amp;E'!K12</f>
        <v>127428.12476868019</v>
      </c>
      <c r="E7" s="102">
        <f>+'C&amp;E'!E12+'C&amp;E'!F12+'C&amp;E'!G12+'C&amp;E'!H12+'C&amp;E'!J12+'C&amp;E'!L12+'C&amp;E'!M12+'C&amp;E'!N12+'C&amp;E'!O12</f>
        <v>150437.67994448321</v>
      </c>
      <c r="F7" s="102">
        <f>+'C&amp;E'!I12</f>
        <v>73969.501160807675</v>
      </c>
    </row>
    <row r="8" spans="1:6" x14ac:dyDescent="0.2">
      <c r="A8" t="s">
        <v>179</v>
      </c>
      <c r="C8" s="20">
        <f t="shared" si="0"/>
        <v>229900</v>
      </c>
      <c r="D8" s="102">
        <f>+'C&amp;E'!P13+'C&amp;E'!C13+'C&amp;E'!D13+'C&amp;E'!K13</f>
        <v>107200</v>
      </c>
      <c r="E8" s="102">
        <f>+'C&amp;E'!E13+'C&amp;E'!F13+'C&amp;E'!G13+'C&amp;E'!H13+'C&amp;E'!J13+'C&amp;E'!L13+'C&amp;E'!M13+'C&amp;E'!N13+'C&amp;E'!O13</f>
        <v>117700</v>
      </c>
      <c r="F8" s="102">
        <f>+'C&amp;E'!I13</f>
        <v>5000</v>
      </c>
    </row>
    <row r="9" spans="1:6" x14ac:dyDescent="0.2">
      <c r="A9" t="s">
        <v>27</v>
      </c>
      <c r="C9" s="20">
        <f t="shared" si="0"/>
        <v>66595000</v>
      </c>
      <c r="D9" s="102">
        <f>+'C&amp;E'!P14+'C&amp;E'!C14+'C&amp;E'!D14+'C&amp;E'!K14</f>
        <v>16530000</v>
      </c>
      <c r="E9" s="102">
        <f>+'C&amp;E'!E14+'C&amp;E'!F14+'C&amp;E'!G14+'C&amp;E'!H14+'C&amp;E'!J14+'C&amp;E'!L14+'C&amp;E'!M14+'C&amp;E'!N14+'C&amp;E'!O14</f>
        <v>50065000</v>
      </c>
      <c r="F9" s="102">
        <f>+'C&amp;E'!I14</f>
        <v>0</v>
      </c>
    </row>
    <row r="10" spans="1:6" x14ac:dyDescent="0.2">
      <c r="A10" t="s">
        <v>18</v>
      </c>
      <c r="C10" s="20">
        <f t="shared" si="0"/>
        <v>29070</v>
      </c>
      <c r="D10" s="102">
        <f>+'C&amp;E'!P15+'C&amp;E'!C15+'C&amp;E'!D15+'C&amp;E'!K15</f>
        <v>9370</v>
      </c>
      <c r="E10" s="102">
        <f>+'C&amp;E'!E15+'C&amp;E'!F15+'C&amp;E'!G15+'C&amp;E'!H15+'C&amp;E'!J15+'C&amp;E'!L15+'C&amp;E'!M15+'C&amp;E'!N15+'C&amp;E'!O15</f>
        <v>11400</v>
      </c>
      <c r="F10" s="102">
        <f>+'C&amp;E'!I15</f>
        <v>8300</v>
      </c>
    </row>
    <row r="11" spans="1:6" x14ac:dyDescent="0.2">
      <c r="A11" t="s">
        <v>19</v>
      </c>
      <c r="C11" s="20">
        <f t="shared" si="0"/>
        <v>211081.2977192844</v>
      </c>
      <c r="D11" s="102">
        <f>+'C&amp;E'!P16+'C&amp;E'!C16+'C&amp;E'!D16+'C&amp;E'!K16</f>
        <v>73536.764355214531</v>
      </c>
      <c r="E11" s="102">
        <f>+'C&amp;E'!E16+'C&amp;E'!F16+'C&amp;E'!G16+'C&amp;E'!H16+'C&amp;E'!J16+'C&amp;E'!L16+'C&amp;E'!M16+'C&amp;E'!N16+'C&amp;E'!O16</f>
        <v>91956.082437587189</v>
      </c>
      <c r="F11" s="102">
        <f>+'C&amp;E'!I16</f>
        <v>45588.45092648267</v>
      </c>
    </row>
    <row r="12" spans="1:6" x14ac:dyDescent="0.2">
      <c r="A12" t="s">
        <v>65</v>
      </c>
      <c r="C12" s="20">
        <f t="shared" si="0"/>
        <v>10300</v>
      </c>
      <c r="D12" s="102">
        <f>+'C&amp;E'!P17+'C&amp;E'!C17+'C&amp;E'!D17+'C&amp;E'!K17</f>
        <v>4550</v>
      </c>
      <c r="E12" s="102">
        <f>+'C&amp;E'!E17+'C&amp;E'!F17+'C&amp;E'!G17+'C&amp;E'!H17+'C&amp;E'!J17+'C&amp;E'!L17+'C&amp;E'!M17+'C&amp;E'!N17+'C&amp;E'!O17</f>
        <v>5000</v>
      </c>
      <c r="F12" s="102">
        <f>+'C&amp;E'!I17</f>
        <v>750</v>
      </c>
    </row>
    <row r="13" spans="1:6" x14ac:dyDescent="0.2">
      <c r="A13" t="s">
        <v>153</v>
      </c>
      <c r="C13" s="20">
        <f t="shared" si="0"/>
        <v>0</v>
      </c>
      <c r="D13" s="102">
        <f>+'C&amp;E'!P18+'C&amp;E'!C18+'C&amp;E'!D18+'C&amp;E'!K18</f>
        <v>0</v>
      </c>
      <c r="E13" s="102">
        <f>+'C&amp;E'!E18+'C&amp;E'!F18+'C&amp;E'!G18+'C&amp;E'!H18+'C&amp;E'!J18+'C&amp;E'!L18+'C&amp;E'!M18+'C&amp;E'!N18+'C&amp;E'!O18</f>
        <v>0</v>
      </c>
      <c r="F13" s="102">
        <f>+'C&amp;E'!I18</f>
        <v>0</v>
      </c>
    </row>
    <row r="14" spans="1:6" x14ac:dyDescent="0.2">
      <c r="A14" t="s">
        <v>180</v>
      </c>
      <c r="C14" s="20">
        <f t="shared" si="0"/>
        <v>85935</v>
      </c>
      <c r="D14" s="102">
        <f>+'C&amp;E'!P19+'C&amp;E'!C19+'C&amp;E'!D19+'C&amp;E'!K19</f>
        <v>31125</v>
      </c>
      <c r="E14" s="102">
        <f>+'C&amp;E'!E19+'C&amp;E'!F19+'C&amp;E'!G19+'C&amp;E'!H19+'C&amp;E'!J19+'C&amp;E'!L19+'C&amp;E'!M19+'C&amp;E'!N19+'C&amp;E'!O19</f>
        <v>40250</v>
      </c>
      <c r="F14" s="102">
        <f>+'C&amp;E'!I19</f>
        <v>14560</v>
      </c>
    </row>
    <row r="15" spans="1:6" x14ac:dyDescent="0.2">
      <c r="C15" s="20">
        <f t="shared" si="0"/>
        <v>0</v>
      </c>
      <c r="D15" s="102">
        <f>+'C&amp;E'!P20+'C&amp;E'!C20+'C&amp;E'!D20+'C&amp;E'!K20</f>
        <v>0</v>
      </c>
      <c r="E15" s="102">
        <f>+'C&amp;E'!E20+'C&amp;E'!F20+'C&amp;E'!G20+'C&amp;E'!H20+'C&amp;E'!J20+'C&amp;E'!L20+'C&amp;E'!M20+'C&amp;E'!N20+'C&amp;E'!O20</f>
        <v>0</v>
      </c>
      <c r="F15" s="102">
        <f>+'C&amp;E'!I20</f>
        <v>0</v>
      </c>
    </row>
    <row r="16" spans="1:6" x14ac:dyDescent="0.2">
      <c r="A16" t="s">
        <v>181</v>
      </c>
      <c r="C16" s="20">
        <f t="shared" si="0"/>
        <v>70637769.080271512</v>
      </c>
      <c r="D16" s="102">
        <f>+'C&amp;E'!P21+'C&amp;E'!C21+'C&amp;E'!D21+'C&amp;E'!K21</f>
        <v>18014898.386181448</v>
      </c>
      <c r="E16" s="102">
        <f>+'C&amp;E'!E21+'C&amp;E'!F21+'C&amp;E'!G21+'C&amp;E'!H21+'C&amp;E'!J21+'C&amp;E'!L21+'C&amp;E'!M21+'C&amp;E'!N21+'C&amp;E'!O21</f>
        <v>51817779.996347286</v>
      </c>
      <c r="F16" s="102">
        <f>+'C&amp;E'!I21</f>
        <v>805090.69774277601</v>
      </c>
    </row>
    <row r="17" spans="1:6" x14ac:dyDescent="0.2">
      <c r="A17" t="s">
        <v>253</v>
      </c>
      <c r="C17" s="20">
        <f t="shared" si="0"/>
        <v>32193.081643404294</v>
      </c>
      <c r="D17" s="102">
        <f>+'C&amp;E'!P22+'C&amp;E'!C22+'C&amp;E'!D22+'C&amp;E'!K22</f>
        <v>11215.465719883723</v>
      </c>
      <c r="E17" s="102">
        <f>+'C&amp;E'!E22+'C&amp;E'!F22+'C&amp;E'!G22+'C&amp;E'!H22+'C&amp;E'!J22+'C&amp;E'!L22+'C&amp;E'!M22+'C&amp;E'!N22+'C&amp;E'!O22</f>
        <v>14024.689546194706</v>
      </c>
      <c r="F17" s="102">
        <f>+'C&amp;E'!I22</f>
        <v>6952.9263773258645</v>
      </c>
    </row>
    <row r="18" spans="1:6" x14ac:dyDescent="0.2">
      <c r="A18" t="s">
        <v>254</v>
      </c>
      <c r="C18" s="20">
        <f t="shared" si="0"/>
        <v>184997.5091023221</v>
      </c>
      <c r="D18" s="102">
        <f>+'C&amp;E'!P23+'C&amp;E'!C23+'C&amp;E'!D23+'C&amp;E'!K23</f>
        <v>64449.661718733325</v>
      </c>
      <c r="E18" s="102">
        <f>+'C&amp;E'!E23+'C&amp;E'!F23+'C&amp;E'!G23+'C&amp;E'!H23+'C&amp;E'!J23+'C&amp;E'!L23+'C&amp;E'!M23+'C&amp;E'!N23+'C&amp;E'!O23</f>
        <v>80592.863420733236</v>
      </c>
      <c r="F18" s="102">
        <f>+'C&amp;E'!I23</f>
        <v>39954.983962855535</v>
      </c>
    </row>
    <row r="19" spans="1:6" x14ac:dyDescent="0.2">
      <c r="A19" t="s">
        <v>21</v>
      </c>
      <c r="C19" s="20">
        <f t="shared" si="0"/>
        <v>78986.989182532998</v>
      </c>
      <c r="D19" s="102">
        <f>+'C&amp;E'!P24+'C&amp;E'!C24+'C&amp;E'!D24+'C&amp;E'!K24</f>
        <v>27517.585278296065</v>
      </c>
      <c r="E19" s="102">
        <f>+'C&amp;E'!E24+'C&amp;E'!F24+'C&amp;E'!G24+'C&amp;E'!H24+'C&amp;E'!J24+'C&amp;E'!L24+'C&amp;E'!M24+'C&amp;E'!N24+'C&amp;E'!O24</f>
        <v>34410.126180033592</v>
      </c>
      <c r="F19" s="102">
        <f>+'C&amp;E'!I24</f>
        <v>17059.277724203344</v>
      </c>
    </row>
    <row r="20" spans="1:6" x14ac:dyDescent="0.2">
      <c r="A20" t="s">
        <v>22</v>
      </c>
      <c r="C20" s="20">
        <f t="shared" si="0"/>
        <v>32371.135134866709</v>
      </c>
      <c r="D20" s="102">
        <f>+'C&amp;E'!P25+'C&amp;E'!C25+'C&amp;E'!D25+'C&amp;E'!K25</f>
        <v>11277.496216122699</v>
      </c>
      <c r="E20" s="102">
        <f>+'C&amp;E'!E25+'C&amp;E'!F25+'C&amp;E'!G25+'C&amp;E'!H25+'C&amp;E'!J25+'C&amp;E'!L25+'C&amp;E'!M25+'C&amp;E'!N25+'C&amp;E'!O25</f>
        <v>14102.25729718036</v>
      </c>
      <c r="F20" s="102">
        <f>+'C&amp;E'!I25</f>
        <v>6991.3816215636471</v>
      </c>
    </row>
    <row r="21" spans="1:6" x14ac:dyDescent="0.2">
      <c r="A21" t="s">
        <v>182</v>
      </c>
      <c r="C21" s="20">
        <f t="shared" si="0"/>
        <v>45436.521028645599</v>
      </c>
      <c r="D21" s="102">
        <f>+'C&amp;E'!P26+'C&amp;E'!C26+'C&amp;E'!D26+'C&amp;E'!K26</f>
        <v>15829.23156199169</v>
      </c>
      <c r="E21" s="102">
        <f>+'C&amp;E'!E26+'C&amp;E'!F26+'C&amp;E'!G26+'C&amp;E'!H26+'C&amp;E'!J26+'C&amp;E'!L26+'C&amp;E'!M26+'C&amp;E'!N26+'C&amp;E'!O26</f>
        <v>19794.10074948379</v>
      </c>
      <c r="F21" s="102">
        <f>+'C&amp;E'!I26</f>
        <v>9813.1887171701146</v>
      </c>
    </row>
    <row r="22" spans="1:6" x14ac:dyDescent="0.2">
      <c r="A22" t="s">
        <v>260</v>
      </c>
      <c r="C22" s="20">
        <f t="shared" si="0"/>
        <v>28122.786477343026</v>
      </c>
      <c r="D22" s="102">
        <f>+'C&amp;E'!P27+'C&amp;E'!C27+'C&amp;E'!D27+'C&amp;E'!K27</f>
        <v>9797.4512405484893</v>
      </c>
      <c r="E22" s="102">
        <f>+'C&amp;E'!E27+'C&amp;E'!F27+'C&amp;E'!G27+'C&amp;E'!H27+'C&amp;E'!J27+'C&amp;E'!L27+'C&amp;E'!M27+'C&amp;E'!N27+'C&amp;E'!O27</f>
        <v>12251.49409079531</v>
      </c>
      <c r="F22" s="102">
        <f>+'C&amp;E'!I27</f>
        <v>6073.8411459992294</v>
      </c>
    </row>
    <row r="23" spans="1:6" x14ac:dyDescent="0.2">
      <c r="C23" s="20">
        <f t="shared" si="0"/>
        <v>0</v>
      </c>
      <c r="D23" s="102">
        <f>+'C&amp;E'!P28+'C&amp;E'!C28+'C&amp;E'!D28+'C&amp;E'!K28</f>
        <v>0</v>
      </c>
      <c r="E23" s="102">
        <f>+'C&amp;E'!E28+'C&amp;E'!F28+'C&amp;E'!G28+'C&amp;E'!H28+'C&amp;E'!J28+'C&amp;E'!L28+'C&amp;E'!M28+'C&amp;E'!N28+'C&amp;E'!O28</f>
        <v>0</v>
      </c>
      <c r="F23" s="102">
        <f>+'C&amp;E'!I28</f>
        <v>0</v>
      </c>
    </row>
    <row r="24" spans="1:6" x14ac:dyDescent="0.2">
      <c r="A24" t="s">
        <v>183</v>
      </c>
      <c r="C24" s="20">
        <f t="shared" si="0"/>
        <v>71039877.102840617</v>
      </c>
      <c r="D24" s="102">
        <f>+'C&amp;E'!P29+'C&amp;E'!C29+'C&amp;E'!D29+'C&amp;E'!K29</f>
        <v>18154985.27791702</v>
      </c>
      <c r="E24" s="102">
        <f>+'C&amp;E'!E29+'C&amp;E'!F29+'C&amp;E'!G29+'C&amp;E'!H29+'C&amp;E'!J29+'C&amp;E'!L29+'C&amp;E'!M29+'C&amp;E'!N29+'C&amp;E'!O29</f>
        <v>51992955.527631707</v>
      </c>
      <c r="F24" s="102">
        <f>+'C&amp;E'!I29</f>
        <v>891936.29729189386</v>
      </c>
    </row>
    <row r="25" spans="1:6" x14ac:dyDescent="0.2">
      <c r="C25" s="20">
        <f t="shared" si="0"/>
        <v>0</v>
      </c>
      <c r="D25" s="102">
        <f>+'C&amp;E'!P30+'C&amp;E'!C30+'C&amp;E'!D30+'C&amp;E'!K30</f>
        <v>0</v>
      </c>
      <c r="E25" s="102">
        <f>+'C&amp;E'!E30+'C&amp;E'!F30+'C&amp;E'!G30+'C&amp;E'!H30+'C&amp;E'!J30+'C&amp;E'!L30+'C&amp;E'!M30+'C&amp;E'!N30+'C&amp;E'!O30</f>
        <v>0</v>
      </c>
      <c r="F25" s="102">
        <f>+'C&amp;E'!I30</f>
        <v>0</v>
      </c>
    </row>
    <row r="26" spans="1:6" x14ac:dyDescent="0.2">
      <c r="A26" s="78" t="s">
        <v>184</v>
      </c>
      <c r="C26" s="20">
        <f t="shared" si="0"/>
        <v>0</v>
      </c>
      <c r="D26" s="102">
        <f>+'C&amp;E'!P31+'C&amp;E'!C31+'C&amp;E'!D31+'C&amp;E'!K31</f>
        <v>0</v>
      </c>
      <c r="E26" s="102">
        <f>+'C&amp;E'!E31+'C&amp;E'!F31+'C&amp;E'!G31+'C&amp;E'!H31+'C&amp;E'!J31+'C&amp;E'!L31+'C&amp;E'!M31+'C&amp;E'!N31+'C&amp;E'!O31</f>
        <v>0</v>
      </c>
      <c r="F26" s="102">
        <f>+'C&amp;E'!I31</f>
        <v>0</v>
      </c>
    </row>
    <row r="27" spans="1:6" x14ac:dyDescent="0.2">
      <c r="A27" s="78" t="s">
        <v>185</v>
      </c>
      <c r="C27" s="20">
        <f t="shared" si="0"/>
        <v>0</v>
      </c>
      <c r="D27" s="102">
        <f>+'C&amp;E'!P32+'C&amp;E'!C32+'C&amp;E'!D32+'C&amp;E'!K32</f>
        <v>0</v>
      </c>
      <c r="E27" s="102">
        <f>+'C&amp;E'!E32+'C&amp;E'!F32+'C&amp;E'!G32+'C&amp;E'!H32+'C&amp;E'!J32+'C&amp;E'!L32+'C&amp;E'!M32+'C&amp;E'!N32+'C&amp;E'!O32</f>
        <v>0</v>
      </c>
      <c r="F27" s="102">
        <f>+'C&amp;E'!I32</f>
        <v>0</v>
      </c>
    </row>
    <row r="28" spans="1:6" x14ac:dyDescent="0.2">
      <c r="A28" s="78" t="s">
        <v>188</v>
      </c>
      <c r="C28" s="20">
        <f t="shared" si="0"/>
        <v>0</v>
      </c>
      <c r="D28" s="102">
        <f>+'C&amp;E'!P33+'C&amp;E'!C33+'C&amp;E'!D33+'C&amp;E'!K33</f>
        <v>0</v>
      </c>
      <c r="E28" s="102">
        <f>+'C&amp;E'!E33+'C&amp;E'!F33+'C&amp;E'!G33+'C&amp;E'!H33+'C&amp;E'!J33+'C&amp;E'!L33+'C&amp;E'!M33+'C&amp;E'!N33+'C&amp;E'!O33</f>
        <v>0</v>
      </c>
      <c r="F28" s="102">
        <f>+'C&amp;E'!I33</f>
        <v>0</v>
      </c>
    </row>
    <row r="29" spans="1:6" x14ac:dyDescent="0.2">
      <c r="A29" s="66" t="s">
        <v>257</v>
      </c>
      <c r="C29" s="20">
        <f t="shared" si="0"/>
        <v>0</v>
      </c>
      <c r="D29" s="102">
        <f>+'C&amp;E'!P34+'C&amp;E'!C34+'C&amp;E'!D34+'C&amp;E'!K34</f>
        <v>0</v>
      </c>
      <c r="E29" s="102">
        <f>+'C&amp;E'!E34+'C&amp;E'!F34+'C&amp;E'!G34+'C&amp;E'!H34+'C&amp;E'!J34+'C&amp;E'!L34+'C&amp;E'!M34+'C&amp;E'!N34+'C&amp;E'!O34</f>
        <v>0</v>
      </c>
      <c r="F29" s="102">
        <f>+'C&amp;E'!I34</f>
        <v>0</v>
      </c>
    </row>
    <row r="30" spans="1:6" x14ac:dyDescent="0.2">
      <c r="A30" s="66" t="s">
        <v>293</v>
      </c>
      <c r="C30" s="20">
        <f t="shared" si="0"/>
        <v>0</v>
      </c>
      <c r="D30" s="102">
        <f>+'C&amp;E'!P35+'C&amp;E'!C35+'C&amp;E'!D35+'C&amp;E'!K35</f>
        <v>0</v>
      </c>
      <c r="E30" s="102">
        <f>+'C&amp;E'!E35+'C&amp;E'!F35+'C&amp;E'!G35+'C&amp;E'!H35+'C&amp;E'!J35+'C&amp;E'!L35+'C&amp;E'!M35+'C&amp;E'!N35+'C&amp;E'!O35</f>
        <v>0</v>
      </c>
      <c r="F30" s="102">
        <f>+'C&amp;E'!I35</f>
        <v>0</v>
      </c>
    </row>
    <row r="31" spans="1:6" x14ac:dyDescent="0.2">
      <c r="A31" s="66" t="s">
        <v>255</v>
      </c>
      <c r="C31" s="20">
        <f t="shared" si="0"/>
        <v>0</v>
      </c>
      <c r="D31" s="102">
        <f>+'C&amp;E'!P36+'C&amp;E'!C36+'C&amp;E'!D36+'C&amp;E'!K36</f>
        <v>0</v>
      </c>
      <c r="E31" s="102">
        <f>+'C&amp;E'!E36+'C&amp;E'!F36+'C&amp;E'!G36+'C&amp;E'!H36+'C&amp;E'!J36+'C&amp;E'!L36+'C&amp;E'!M36+'C&amp;E'!N36+'C&amp;E'!O36</f>
        <v>0</v>
      </c>
      <c r="F31" s="102">
        <f>+'C&amp;E'!I36</f>
        <v>0</v>
      </c>
    </row>
    <row r="32" spans="1:6" x14ac:dyDescent="0.2">
      <c r="A32" s="78" t="s">
        <v>189</v>
      </c>
      <c r="C32" s="20">
        <f t="shared" si="0"/>
        <v>0</v>
      </c>
      <c r="D32" s="102">
        <f>+'C&amp;E'!P37+'C&amp;E'!C37+'C&amp;E'!D37+'C&amp;E'!K37</f>
        <v>0</v>
      </c>
      <c r="E32" s="102">
        <f>+'C&amp;E'!E37+'C&amp;E'!F37+'C&amp;E'!G37+'C&amp;E'!H37+'C&amp;E'!J37+'C&amp;E'!L37+'C&amp;E'!M37+'C&amp;E'!N37+'C&amp;E'!O37</f>
        <v>0</v>
      </c>
      <c r="F32" s="102">
        <f>+'C&amp;E'!I37</f>
        <v>0</v>
      </c>
    </row>
    <row r="33" spans="1:6" x14ac:dyDescent="0.2">
      <c r="A33" s="78" t="s">
        <v>190</v>
      </c>
      <c r="C33" s="20">
        <f t="shared" si="0"/>
        <v>0</v>
      </c>
      <c r="D33" s="102">
        <f>+'C&amp;E'!P38+'C&amp;E'!C38+'C&amp;E'!D38+'C&amp;E'!K38</f>
        <v>0</v>
      </c>
      <c r="E33" s="102">
        <f>+'C&amp;E'!E38+'C&amp;E'!F38+'C&amp;E'!G38+'C&amp;E'!H38+'C&amp;E'!J38+'C&amp;E'!L38+'C&amp;E'!M38+'C&amp;E'!N38+'C&amp;E'!O38</f>
        <v>0</v>
      </c>
      <c r="F33" s="102">
        <f>+'C&amp;E'!I38</f>
        <v>0</v>
      </c>
    </row>
    <row r="34" spans="1:6" x14ac:dyDescent="0.2">
      <c r="A34" s="78" t="s">
        <v>191</v>
      </c>
      <c r="C34" s="20">
        <f t="shared" si="0"/>
        <v>0</v>
      </c>
      <c r="D34" s="102">
        <f>+'C&amp;E'!P39+'C&amp;E'!C39+'C&amp;E'!D39+'C&amp;E'!K39</f>
        <v>0</v>
      </c>
      <c r="E34" s="102">
        <f>+'C&amp;E'!E39+'C&amp;E'!F39+'C&amp;E'!G39+'C&amp;E'!H39+'C&amp;E'!J39+'C&amp;E'!L39+'C&amp;E'!M39+'C&amp;E'!N39+'C&amp;E'!O39</f>
        <v>0</v>
      </c>
      <c r="F34" s="102">
        <f>+'C&amp;E'!I39</f>
        <v>0</v>
      </c>
    </row>
    <row r="35" spans="1:6" x14ac:dyDescent="0.2">
      <c r="A35" s="78" t="s">
        <v>192</v>
      </c>
      <c r="C35" s="20">
        <f t="shared" si="0"/>
        <v>1139262.6039816998</v>
      </c>
      <c r="D35" s="102">
        <f>+'C&amp;E'!P40+'C&amp;E'!C40+'C&amp;E'!D40+'C&amp;E'!K40</f>
        <v>0</v>
      </c>
      <c r="E35" s="102">
        <f>+'C&amp;E'!E40+'C&amp;E'!F40+'C&amp;E'!G40+'C&amp;E'!H40+'C&amp;E'!J40+'C&amp;E'!L40+'C&amp;E'!M40+'C&amp;E'!N40+'C&amp;E'!O40</f>
        <v>1139262.6039816998</v>
      </c>
      <c r="F35" s="102">
        <f>+'C&amp;E'!I40</f>
        <v>0</v>
      </c>
    </row>
    <row r="36" spans="1:6" x14ac:dyDescent="0.2">
      <c r="A36" s="78" t="s">
        <v>193</v>
      </c>
      <c r="C36" s="20">
        <f t="shared" si="0"/>
        <v>2737158.4838947682</v>
      </c>
      <c r="D36" s="102">
        <f>+'C&amp;E'!P41+'C&amp;E'!C41+'C&amp;E'!D41+'C&amp;E'!K41</f>
        <v>2038686.7165664169</v>
      </c>
      <c r="E36" s="102">
        <f>+'C&amp;E'!E41+'C&amp;E'!F41+'C&amp;E'!G41+'C&amp;E'!H41+'C&amp;E'!J41+'C&amp;E'!L41+'C&amp;E'!M41+'C&amp;E'!N41+'C&amp;E'!O41</f>
        <v>37858.062428607795</v>
      </c>
      <c r="F36" s="102">
        <f>+'C&amp;E'!I41</f>
        <v>660613.70489974343</v>
      </c>
    </row>
    <row r="37" spans="1:6" x14ac:dyDescent="0.2">
      <c r="A37" s="78" t="s">
        <v>194</v>
      </c>
      <c r="C37" s="20">
        <f t="shared" si="0"/>
        <v>0</v>
      </c>
      <c r="D37" s="102">
        <f>+'C&amp;E'!P42+'C&amp;E'!C42+'C&amp;E'!D42+'C&amp;E'!K42</f>
        <v>0</v>
      </c>
      <c r="E37" s="102">
        <f>+'C&amp;E'!E42+'C&amp;E'!F42+'C&amp;E'!G42+'C&amp;E'!H42+'C&amp;E'!J42+'C&amp;E'!L42+'C&amp;E'!M42+'C&amp;E'!N42+'C&amp;E'!O42</f>
        <v>0</v>
      </c>
      <c r="F37" s="102">
        <f>+'C&amp;E'!I42</f>
        <v>0</v>
      </c>
    </row>
    <row r="38" spans="1:6" x14ac:dyDescent="0.2">
      <c r="A38" s="66" t="s">
        <v>258</v>
      </c>
      <c r="C38" s="20">
        <f t="shared" si="0"/>
        <v>66116298.561350606</v>
      </c>
      <c r="D38" s="102">
        <f>+'C&amp;E'!P43+'C&amp;E'!C43+'C&amp;E'!D43+'C&amp;E'!K43</f>
        <v>16116298.561350605</v>
      </c>
      <c r="E38" s="102">
        <f>+'C&amp;E'!E43+'C&amp;E'!F43+'C&amp;E'!G43+'C&amp;E'!H43+'C&amp;E'!J43+'C&amp;E'!L43+'C&amp;E'!M43+'C&amp;E'!N43+'C&amp;E'!O43</f>
        <v>50000000</v>
      </c>
      <c r="F38" s="102">
        <f>+'C&amp;E'!I43</f>
        <v>0</v>
      </c>
    </row>
    <row r="39" spans="1:6" x14ac:dyDescent="0.2">
      <c r="A39" s="78" t="s">
        <v>196</v>
      </c>
      <c r="C39" s="20">
        <f t="shared" si="0"/>
        <v>0</v>
      </c>
      <c r="D39" s="102">
        <f>+'C&amp;E'!P44+'C&amp;E'!C44+'C&amp;E'!D44+'C&amp;E'!K44</f>
        <v>0</v>
      </c>
      <c r="E39" s="102">
        <f>+'C&amp;E'!E44+'C&amp;E'!F44+'C&amp;E'!G44+'C&amp;E'!H44+'C&amp;E'!J44+'C&amp;E'!L44+'C&amp;E'!M44+'C&amp;E'!N44+'C&amp;E'!O44</f>
        <v>0</v>
      </c>
      <c r="F39" s="102">
        <f>+'C&amp;E'!I44</f>
        <v>0</v>
      </c>
    </row>
    <row r="40" spans="1:6" x14ac:dyDescent="0.2">
      <c r="A40" s="66" t="s">
        <v>294</v>
      </c>
      <c r="C40" s="20">
        <f t="shared" si="0"/>
        <v>22871.951852723367</v>
      </c>
      <c r="D40" s="102">
        <f>+'C&amp;E'!P45+'C&amp;E'!C45+'C&amp;E'!D45+'C&amp;E'!K45</f>
        <v>0</v>
      </c>
      <c r="E40" s="102">
        <f>+'C&amp;E'!E45+'C&amp;E'!F45+'C&amp;E'!G45+'C&amp;E'!H45+'C&amp;E'!J45+'C&amp;E'!L45+'C&amp;E'!M45+'C&amp;E'!N45+'C&amp;E'!O45</f>
        <v>0</v>
      </c>
      <c r="F40" s="102">
        <f>+'C&amp;E'!I45</f>
        <v>22871.951852723367</v>
      </c>
    </row>
    <row r="41" spans="1:6" x14ac:dyDescent="0.2">
      <c r="A41" s="66" t="s">
        <v>259</v>
      </c>
      <c r="C41" s="20">
        <f t="shared" si="0"/>
        <v>9952.0564001217608</v>
      </c>
      <c r="D41" s="102">
        <f>+'C&amp;E'!P46+'C&amp;E'!C46+'C&amp;E'!D46+'C&amp;E'!K46</f>
        <v>0</v>
      </c>
      <c r="E41" s="102">
        <f>+'C&amp;E'!E46+'C&amp;E'!F46+'C&amp;E'!G46+'C&amp;E'!H46+'C&amp;E'!J46+'C&amp;E'!L46+'C&amp;E'!M46+'C&amp;E'!N46+'C&amp;E'!O46</f>
        <v>9952.0564001217608</v>
      </c>
      <c r="F41" s="102">
        <f>+'C&amp;E'!I46</f>
        <v>0</v>
      </c>
    </row>
    <row r="42" spans="1:6" x14ac:dyDescent="0.2">
      <c r="A42" s="67" t="s">
        <v>240</v>
      </c>
      <c r="C42" s="20">
        <f t="shared" si="0"/>
        <v>67404.957097254126</v>
      </c>
      <c r="D42" s="102">
        <f>+'C&amp;E'!P47+'C&amp;E'!C47+'C&amp;E'!D47+'C&amp;E'!K47</f>
        <v>0</v>
      </c>
      <c r="E42" s="102">
        <f>+'C&amp;E'!E47+'C&amp;E'!F47+'C&amp;E'!G47+'C&amp;E'!H47+'C&amp;E'!J47+'C&amp;E'!L47+'C&amp;E'!M47+'C&amp;E'!N47+'C&amp;E'!O47</f>
        <v>0</v>
      </c>
      <c r="F42" s="102">
        <f>+'C&amp;E'!I47</f>
        <v>67404.957097254126</v>
      </c>
    </row>
    <row r="43" spans="1:6" x14ac:dyDescent="0.2">
      <c r="A43" s="78" t="s">
        <v>199</v>
      </c>
      <c r="C43" s="20">
        <f t="shared" si="0"/>
        <v>0</v>
      </c>
      <c r="D43" s="102">
        <f>+'C&amp;E'!P48+'C&amp;E'!C48+'C&amp;E'!D48+'C&amp;E'!K48</f>
        <v>0</v>
      </c>
      <c r="E43" s="102">
        <f>+'C&amp;E'!E48+'C&amp;E'!F48+'C&amp;E'!G48+'C&amp;E'!H48+'C&amp;E'!J48+'C&amp;E'!L48+'C&amp;E'!M48+'C&amp;E'!N48+'C&amp;E'!O48</f>
        <v>0</v>
      </c>
      <c r="F43" s="102">
        <f>+'C&amp;E'!I48</f>
        <v>0</v>
      </c>
    </row>
    <row r="44" spans="1:6" x14ac:dyDescent="0.2">
      <c r="A44" s="78" t="s">
        <v>200</v>
      </c>
      <c r="C44" s="20">
        <f t="shared" si="0"/>
        <v>410197.93249067001</v>
      </c>
      <c r="D44" s="102">
        <f>+'C&amp;E'!P49+'C&amp;E'!C49+'C&amp;E'!D49+'C&amp;E'!K49</f>
        <v>0</v>
      </c>
      <c r="E44" s="102">
        <f>+'C&amp;E'!E49+'C&amp;E'!F49+'C&amp;E'!G49+'C&amp;E'!H49+'C&amp;E'!J49+'C&amp;E'!L49+'C&amp;E'!M49+'C&amp;E'!N49+'C&amp;E'!O49</f>
        <v>410197.93249067001</v>
      </c>
      <c r="F44" s="102">
        <f>+'C&amp;E'!I49</f>
        <v>0</v>
      </c>
    </row>
    <row r="45" spans="1:6" x14ac:dyDescent="0.2">
      <c r="A45" s="66" t="s">
        <v>295</v>
      </c>
      <c r="C45" s="20">
        <f t="shared" si="0"/>
        <v>19530.115125788558</v>
      </c>
      <c r="D45" s="102">
        <f>+'C&amp;E'!P50+'C&amp;E'!C50+'C&amp;E'!D50+'C&amp;E'!K50</f>
        <v>0</v>
      </c>
      <c r="E45" s="102">
        <f>+'C&amp;E'!E50+'C&amp;E'!F50+'C&amp;E'!G50+'C&amp;E'!H50+'C&amp;E'!J50+'C&amp;E'!L50+'C&amp;E'!M50+'C&amp;E'!N50+'C&amp;E'!O50</f>
        <v>19530.115125788558</v>
      </c>
      <c r="F45" s="102">
        <f>+'C&amp;E'!I50</f>
        <v>0</v>
      </c>
    </row>
    <row r="46" spans="1:6" x14ac:dyDescent="0.2">
      <c r="A46" s="78" t="s">
        <v>174</v>
      </c>
      <c r="C46" s="20">
        <f t="shared" si="0"/>
        <v>0</v>
      </c>
      <c r="D46" s="102">
        <f>+'C&amp;E'!P51+'C&amp;E'!C51+'C&amp;E'!D51+'C&amp;E'!K51</f>
        <v>0</v>
      </c>
      <c r="E46" s="102">
        <f>+'C&amp;E'!E51+'C&amp;E'!F51+'C&amp;E'!G51+'C&amp;E'!H51+'C&amp;E'!J51+'C&amp;E'!L51+'C&amp;E'!M51+'C&amp;E'!N51+'C&amp;E'!O51</f>
        <v>0</v>
      </c>
      <c r="F46" s="102">
        <f>+'C&amp;E'!I51</f>
        <v>0</v>
      </c>
    </row>
    <row r="47" spans="1:6" x14ac:dyDescent="0.2">
      <c r="A47" s="66" t="s">
        <v>257</v>
      </c>
      <c r="C47" s="20">
        <f t="shared" si="0"/>
        <v>0</v>
      </c>
      <c r="D47" s="102">
        <f>+'C&amp;E'!P52+'C&amp;E'!C52+'C&amp;E'!D52+'C&amp;E'!K52</f>
        <v>0</v>
      </c>
      <c r="E47" s="102">
        <f>+'C&amp;E'!E52+'C&amp;E'!F52+'C&amp;E'!G52+'C&amp;E'!H52+'C&amp;E'!J52+'C&amp;E'!L52+'C&amp;E'!M52+'C&amp;E'!N52+'C&amp;E'!O52</f>
        <v>0</v>
      </c>
      <c r="F47" s="102">
        <f>+'C&amp;E'!I52</f>
        <v>0</v>
      </c>
    </row>
    <row r="48" spans="1:6" x14ac:dyDescent="0.2">
      <c r="A48" s="78" t="s">
        <v>202</v>
      </c>
      <c r="C48" s="20">
        <f t="shared" si="0"/>
        <v>0</v>
      </c>
      <c r="D48" s="102">
        <f>+'C&amp;E'!P53+'C&amp;E'!C53+'C&amp;E'!D53+'C&amp;E'!K53</f>
        <v>0</v>
      </c>
      <c r="E48" s="102">
        <f>+'C&amp;E'!E53+'C&amp;E'!F53+'C&amp;E'!G53+'C&amp;E'!H53+'C&amp;E'!J53+'C&amp;E'!L53+'C&amp;E'!M53+'C&amp;E'!N53+'C&amp;E'!O53</f>
        <v>0</v>
      </c>
      <c r="F48" s="102">
        <f>+'C&amp;E'!I53</f>
        <v>0</v>
      </c>
    </row>
    <row r="49" spans="1:6" x14ac:dyDescent="0.2">
      <c r="A49" s="78" t="s">
        <v>203</v>
      </c>
      <c r="C49" s="20">
        <f t="shared" si="0"/>
        <v>0</v>
      </c>
      <c r="D49" s="102">
        <f>+'C&amp;E'!P54+'C&amp;E'!C54+'C&amp;E'!D54+'C&amp;E'!K54</f>
        <v>0</v>
      </c>
      <c r="E49" s="102">
        <f>+'C&amp;E'!E54+'C&amp;E'!F54+'C&amp;E'!G54+'C&amp;E'!H54+'C&amp;E'!J54+'C&amp;E'!L54+'C&amp;E'!M54+'C&amp;E'!N54+'C&amp;E'!O54</f>
        <v>0</v>
      </c>
      <c r="F49" s="102">
        <f>+'C&amp;E'!I54</f>
        <v>0</v>
      </c>
    </row>
    <row r="50" spans="1:6" x14ac:dyDescent="0.2">
      <c r="A50" s="78" t="s">
        <v>204</v>
      </c>
      <c r="C50" s="20">
        <f t="shared" si="0"/>
        <v>0</v>
      </c>
      <c r="D50" s="102">
        <f>+'C&amp;E'!P55+'C&amp;E'!C55+'C&amp;E'!D55+'C&amp;E'!K55</f>
        <v>0</v>
      </c>
      <c r="E50" s="102">
        <f>+'C&amp;E'!E55+'C&amp;E'!F55+'C&amp;E'!G55+'C&amp;E'!H55+'C&amp;E'!J55+'C&amp;E'!L55+'C&amp;E'!M55+'C&amp;E'!N55+'C&amp;E'!O55</f>
        <v>0</v>
      </c>
      <c r="F50" s="102">
        <f>+'C&amp;E'!I55</f>
        <v>0</v>
      </c>
    </row>
    <row r="51" spans="1:6" x14ac:dyDescent="0.2">
      <c r="A51" s="78" t="s">
        <v>205</v>
      </c>
      <c r="C51" s="20">
        <f t="shared" si="0"/>
        <v>192662.87431803136</v>
      </c>
      <c r="D51" s="102">
        <f>+'C&amp;E'!P56+'C&amp;E'!C56+'C&amp;E'!D56+'C&amp;E'!K56</f>
        <v>0</v>
      </c>
      <c r="E51" s="102">
        <f>+'C&amp;E'!E56+'C&amp;E'!F56+'C&amp;E'!G56+'C&amp;E'!H56+'C&amp;E'!J56+'C&amp;E'!L56+'C&amp;E'!M56+'C&amp;E'!N56+'C&amp;E'!O56</f>
        <v>192662.87431803136</v>
      </c>
      <c r="F51" s="102">
        <f>+'C&amp;E'!I56</f>
        <v>0</v>
      </c>
    </row>
    <row r="52" spans="1:6" x14ac:dyDescent="0.2">
      <c r="A52" s="78" t="s">
        <v>171</v>
      </c>
      <c r="C52" s="20">
        <f t="shared" si="0"/>
        <v>15000</v>
      </c>
      <c r="D52" s="102">
        <f>+'C&amp;E'!P57+'C&amp;E'!C57+'C&amp;E'!D57+'C&amp;E'!K57</f>
        <v>0</v>
      </c>
      <c r="E52" s="102">
        <f>+'C&amp;E'!E57+'C&amp;E'!F57+'C&amp;E'!G57+'C&amp;E'!H57+'C&amp;E'!J57+'C&amp;E'!L57+'C&amp;E'!M57+'C&amp;E'!N57+'C&amp;E'!O57</f>
        <v>15000</v>
      </c>
      <c r="F52" s="102">
        <f>+'C&amp;E'!I57</f>
        <v>0</v>
      </c>
    </row>
    <row r="53" spans="1:6" x14ac:dyDescent="0.2">
      <c r="A53" s="78" t="s">
        <v>74</v>
      </c>
      <c r="C53" s="20">
        <f t="shared" si="0"/>
        <v>0</v>
      </c>
      <c r="D53" s="102">
        <f>+'C&amp;E'!P58+'C&amp;E'!C58+'C&amp;E'!D58+'C&amp;E'!K58</f>
        <v>0</v>
      </c>
      <c r="E53" s="102">
        <f>+'C&amp;E'!E58+'C&amp;E'!F58+'C&amp;E'!G58+'C&amp;E'!H58+'C&amp;E'!J58+'C&amp;E'!L58+'C&amp;E'!M58+'C&amp;E'!N58+'C&amp;E'!O58</f>
        <v>0</v>
      </c>
      <c r="F53" s="102">
        <f>+'C&amp;E'!I58</f>
        <v>0</v>
      </c>
    </row>
    <row r="54" spans="1:6" x14ac:dyDescent="0.2">
      <c r="A54" s="78" t="s">
        <v>154</v>
      </c>
      <c r="C54" s="20">
        <f t="shared" si="0"/>
        <v>0</v>
      </c>
      <c r="D54" s="102">
        <f>+'C&amp;E'!P59+'C&amp;E'!C59+'C&amp;E'!D59+'C&amp;E'!K59</f>
        <v>0</v>
      </c>
      <c r="E54" s="102">
        <f>+'C&amp;E'!E59+'C&amp;E'!F59+'C&amp;E'!G59+'C&amp;E'!H59+'C&amp;E'!J59+'C&amp;E'!L59+'C&amp;E'!M59+'C&amp;E'!N59+'C&amp;E'!O59</f>
        <v>0</v>
      </c>
      <c r="F54" s="102">
        <f>+'C&amp;E'!I59</f>
        <v>0</v>
      </c>
    </row>
    <row r="55" spans="1:6" x14ac:dyDescent="0.2">
      <c r="A55" s="78" t="s">
        <v>206</v>
      </c>
      <c r="C55" s="20">
        <f t="shared" si="0"/>
        <v>7165.4053666346135</v>
      </c>
      <c r="D55" s="102">
        <f>+'C&amp;E'!P60+'C&amp;E'!C60+'C&amp;E'!D60+'C&amp;E'!K60</f>
        <v>0</v>
      </c>
      <c r="E55" s="102">
        <f>+'C&amp;E'!E60+'C&amp;E'!F60+'C&amp;E'!G60+'C&amp;E'!H60+'C&amp;E'!J60+'C&amp;E'!L60+'C&amp;E'!M60+'C&amp;E'!N60+'C&amp;E'!O60</f>
        <v>7165.4053666346135</v>
      </c>
      <c r="F55" s="102">
        <f>+'C&amp;E'!I60</f>
        <v>0</v>
      </c>
    </row>
    <row r="56" spans="1:6" x14ac:dyDescent="0.2">
      <c r="A56" s="78" t="s">
        <v>146</v>
      </c>
      <c r="C56" s="20">
        <f t="shared" si="0"/>
        <v>0</v>
      </c>
      <c r="D56" s="102">
        <f>+'C&amp;E'!P61+'C&amp;E'!C61+'C&amp;E'!D61+'C&amp;E'!K61</f>
        <v>0</v>
      </c>
      <c r="E56" s="102">
        <f>+'C&amp;E'!E61+'C&amp;E'!F61+'C&amp;E'!G61+'C&amp;E'!H61+'C&amp;E'!J61+'C&amp;E'!L61+'C&amp;E'!M61+'C&amp;E'!N61+'C&amp;E'!O61</f>
        <v>0</v>
      </c>
      <c r="F56" s="102">
        <f>+'C&amp;E'!I61</f>
        <v>0</v>
      </c>
    </row>
    <row r="57" spans="1:6" x14ac:dyDescent="0.2">
      <c r="A57" s="78" t="s">
        <v>207</v>
      </c>
      <c r="C57" s="20">
        <f t="shared" si="0"/>
        <v>0</v>
      </c>
      <c r="D57" s="102">
        <f>+'C&amp;E'!P62+'C&amp;E'!C62+'C&amp;E'!D62+'C&amp;E'!K62</f>
        <v>0</v>
      </c>
      <c r="E57" s="102">
        <f>+'C&amp;E'!E62+'C&amp;E'!F62+'C&amp;E'!G62+'C&amp;E'!H62+'C&amp;E'!J62+'C&amp;E'!L62+'C&amp;E'!M62+'C&amp;E'!N62+'C&amp;E'!O62</f>
        <v>0</v>
      </c>
      <c r="F57" s="102">
        <f>+'C&amp;E'!I62</f>
        <v>0</v>
      </c>
    </row>
    <row r="58" spans="1:6" x14ac:dyDescent="0.2">
      <c r="A58" s="78" t="s">
        <v>208</v>
      </c>
      <c r="C58" s="20">
        <f t="shared" si="0"/>
        <v>156045.68344217286</v>
      </c>
      <c r="D58" s="102">
        <f>+'C&amp;E'!P63+'C&amp;E'!C63+'C&amp;E'!D63+'C&amp;E'!K63</f>
        <v>0</v>
      </c>
      <c r="E58" s="102">
        <f>+'C&amp;E'!E63+'C&amp;E'!F63+'C&amp;E'!G63+'C&amp;E'!H63+'C&amp;E'!J63+'C&amp;E'!L63+'C&amp;E'!M63+'C&amp;E'!N63+'C&amp;E'!O63</f>
        <v>15000</v>
      </c>
      <c r="F58" s="102">
        <f>+'C&amp;E'!I63</f>
        <v>141045.68344217286</v>
      </c>
    </row>
    <row r="59" spans="1:6" x14ac:dyDescent="0.2">
      <c r="A59" s="78" t="s">
        <v>209</v>
      </c>
      <c r="C59" s="20">
        <f t="shared" si="0"/>
        <v>0</v>
      </c>
      <c r="D59" s="102">
        <f>+'C&amp;E'!P64+'C&amp;E'!C64+'C&amp;E'!D64+'C&amp;E'!K64</f>
        <v>0</v>
      </c>
      <c r="E59" s="102">
        <f>+'C&amp;E'!E64+'C&amp;E'!F64+'C&amp;E'!G64+'C&amp;E'!H64+'C&amp;E'!J64+'C&amp;E'!L64+'C&amp;E'!M64+'C&amp;E'!N64+'C&amp;E'!O64</f>
        <v>0</v>
      </c>
      <c r="F59" s="102">
        <f>+'C&amp;E'!I64</f>
        <v>0</v>
      </c>
    </row>
    <row r="60" spans="1:6" x14ac:dyDescent="0.2">
      <c r="A60" s="78" t="s">
        <v>210</v>
      </c>
      <c r="C60" s="20">
        <f t="shared" si="0"/>
        <v>0</v>
      </c>
      <c r="D60" s="102">
        <f>+'C&amp;E'!P65+'C&amp;E'!C65+'C&amp;E'!D65+'C&amp;E'!K65</f>
        <v>0</v>
      </c>
      <c r="E60" s="102">
        <f>+'C&amp;E'!E65+'C&amp;E'!F65+'C&amp;E'!G65+'C&amp;E'!H65+'C&amp;E'!J65+'C&amp;E'!L65+'C&amp;E'!M65+'C&amp;E'!N65+'C&amp;E'!O65</f>
        <v>0</v>
      </c>
      <c r="F60" s="102">
        <f>+'C&amp;E'!I65</f>
        <v>0</v>
      </c>
    </row>
    <row r="61" spans="1:6" x14ac:dyDescent="0.2">
      <c r="A61" s="78" t="s">
        <v>211</v>
      </c>
      <c r="C61" s="20">
        <f t="shared" si="0"/>
        <v>0</v>
      </c>
      <c r="D61" s="102">
        <f>+'C&amp;E'!P66+'C&amp;E'!C66+'C&amp;E'!D66+'C&amp;E'!K66</f>
        <v>0</v>
      </c>
      <c r="E61" s="102">
        <f>+'C&amp;E'!E66+'C&amp;E'!F66+'C&amp;E'!G66+'C&amp;E'!H66+'C&amp;E'!J66+'C&amp;E'!L66+'C&amp;E'!M66+'C&amp;E'!N66+'C&amp;E'!O66</f>
        <v>0</v>
      </c>
      <c r="F61" s="102">
        <f>+'C&amp;E'!I66</f>
        <v>0</v>
      </c>
    </row>
    <row r="62" spans="1:6" x14ac:dyDescent="0.2">
      <c r="A62" s="78" t="s">
        <v>114</v>
      </c>
      <c r="C62" s="20">
        <f t="shared" si="0"/>
        <v>0</v>
      </c>
      <c r="D62" s="102">
        <f>+'C&amp;E'!P67+'C&amp;E'!C67+'C&amp;E'!D67+'C&amp;E'!K67</f>
        <v>0</v>
      </c>
      <c r="E62" s="102">
        <f>+'C&amp;E'!E67+'C&amp;E'!F67+'C&amp;E'!G67+'C&amp;E'!H67+'C&amp;E'!J67+'C&amp;E'!L67+'C&amp;E'!M67+'C&amp;E'!N67+'C&amp;E'!O67</f>
        <v>0</v>
      </c>
      <c r="F62" s="102">
        <f>+'C&amp;E'!I67</f>
        <v>0</v>
      </c>
    </row>
    <row r="63" spans="1:6" x14ac:dyDescent="0.2">
      <c r="A63" s="78" t="s">
        <v>173</v>
      </c>
      <c r="C63" s="20">
        <f t="shared" si="0"/>
        <v>0</v>
      </c>
      <c r="D63" s="102">
        <f>+'C&amp;E'!P68+'C&amp;E'!C68+'C&amp;E'!D68+'C&amp;E'!K68</f>
        <v>0</v>
      </c>
      <c r="E63" s="102">
        <f>+'C&amp;E'!E68+'C&amp;E'!F68+'C&amp;E'!G68+'C&amp;E'!H68+'C&amp;E'!J68+'C&amp;E'!L68+'C&amp;E'!M68+'C&amp;E'!N68+'C&amp;E'!O68</f>
        <v>0</v>
      </c>
      <c r="F63" s="102">
        <f>+'C&amp;E'!I68</f>
        <v>0</v>
      </c>
    </row>
    <row r="64" spans="1:6" x14ac:dyDescent="0.2">
      <c r="A64" s="78" t="s">
        <v>212</v>
      </c>
      <c r="C64" s="20">
        <f t="shared" si="0"/>
        <v>146326.47752015252</v>
      </c>
      <c r="D64" s="102">
        <f>+'C&amp;E'!P69+'C&amp;E'!C69+'C&amp;E'!D69+'C&amp;E'!K69</f>
        <v>0</v>
      </c>
      <c r="E64" s="102">
        <f>+'C&amp;E'!E69+'C&amp;E'!F69+'C&amp;E'!G69+'C&amp;E'!H69+'C&amp;E'!J69+'C&amp;E'!L69+'C&amp;E'!M69+'C&amp;E'!N69+'C&amp;E'!O69</f>
        <v>146326.47752015252</v>
      </c>
      <c r="F64" s="102">
        <f>+'C&amp;E'!I69</f>
        <v>0</v>
      </c>
    </row>
    <row r="65" spans="1:6" x14ac:dyDescent="0.2">
      <c r="A65" s="78">
        <v>0</v>
      </c>
      <c r="C65" s="20">
        <f t="shared" si="0"/>
        <v>0</v>
      </c>
      <c r="D65" s="102">
        <f>+'C&amp;E'!P70+'C&amp;E'!C70+'C&amp;E'!D70+'C&amp;E'!K70</f>
        <v>0</v>
      </c>
      <c r="E65" s="102">
        <f>+'C&amp;E'!E70+'C&amp;E'!F70+'C&amp;E'!G70+'C&amp;E'!H70+'C&amp;E'!J70+'C&amp;E'!L70+'C&amp;E'!M70+'C&amp;E'!N70+'C&amp;E'!O70</f>
        <v>0</v>
      </c>
      <c r="F65" s="102">
        <f>+'C&amp;E'!I70</f>
        <v>0</v>
      </c>
    </row>
    <row r="66" spans="1:6" x14ac:dyDescent="0.2">
      <c r="A66" s="98" t="s">
        <v>14</v>
      </c>
      <c r="C66" s="20">
        <f t="shared" ref="C66" si="1">+D66+E66+F66</f>
        <v>71039877.102840617</v>
      </c>
      <c r="D66" s="102">
        <f>+'C&amp;E'!P71+'C&amp;E'!C71+'C&amp;E'!D71+'C&amp;E'!K71</f>
        <v>18154985.27791702</v>
      </c>
      <c r="E66" s="102">
        <f>+'C&amp;E'!E71+'C&amp;E'!F71+'C&amp;E'!G71+'C&amp;E'!H71+'C&amp;E'!J71+'C&amp;E'!L71+'C&amp;E'!M71+'C&amp;E'!N71+'C&amp;E'!O71</f>
        <v>51992955.527631707</v>
      </c>
      <c r="F66" s="102">
        <f>+'C&amp;E'!I71</f>
        <v>891936.29729189374</v>
      </c>
    </row>
    <row r="67" spans="1:6" x14ac:dyDescent="0.2">
      <c r="C67" s="20"/>
      <c r="D67" s="20"/>
      <c r="E67" s="20"/>
      <c r="F67" s="20"/>
    </row>
  </sheetData>
  <pageMargins left="0.7" right="0.7" top="0.75" bottom="0.75" header="0.3" footer="0.3"/>
  <pageSetup scale="84"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IV72"/>
  <sheetViews>
    <sheetView workbookViewId="0">
      <selection activeCell="O7" sqref="O7:O71"/>
    </sheetView>
  </sheetViews>
  <sheetFormatPr defaultRowHeight="12.75" x14ac:dyDescent="0.2"/>
  <cols>
    <col min="1" max="1" width="27" customWidth="1"/>
    <col min="2" max="2" width="9.42578125" customWidth="1"/>
    <col min="3" max="3" width="12" customWidth="1"/>
    <col min="4" max="4" width="10.85546875" customWidth="1"/>
    <col min="5" max="5" width="12.5703125" customWidth="1"/>
    <col min="6" max="7" width="10.28515625" customWidth="1"/>
    <col min="8" max="8" width="9.5703125" customWidth="1"/>
  </cols>
  <sheetData>
    <row r="3" spans="1:256" x14ac:dyDescent="0.2">
      <c r="A3" t="s">
        <v>175</v>
      </c>
      <c r="B3">
        <v>700</v>
      </c>
      <c r="E3">
        <v>41494.700259606485</v>
      </c>
      <c r="M3">
        <v>702</v>
      </c>
      <c r="N3">
        <v>701</v>
      </c>
    </row>
    <row r="4" spans="1:256" x14ac:dyDescent="0.2">
      <c r="E4" t="s">
        <v>176</v>
      </c>
      <c r="H4" t="s">
        <v>316</v>
      </c>
    </row>
    <row r="5" spans="1:256" x14ac:dyDescent="0.2">
      <c r="C5" s="52"/>
      <c r="D5" s="52"/>
      <c r="E5" s="52"/>
      <c r="F5" s="52"/>
      <c r="G5" s="52"/>
      <c r="H5" s="52"/>
      <c r="I5" s="52"/>
    </row>
    <row r="6" spans="1:256" x14ac:dyDescent="0.2">
      <c r="C6" s="102" t="str">
        <f>[3]BUDGET!D6</f>
        <v>LOCAL</v>
      </c>
      <c r="D6" s="101" t="str">
        <f>[3]BUDGET!E6</f>
        <v>GIS ADMIN</v>
      </c>
      <c r="E6" s="100" t="str">
        <f>[3]BUDGET!F6</f>
        <v>GC911</v>
      </c>
      <c r="F6" s="102" t="str">
        <f>[3]BUDGET!G6</f>
        <v>NETWORK</v>
      </c>
      <c r="G6" s="101" t="str">
        <f>[3]BUDGET!H6</f>
        <v>TWC</v>
      </c>
      <c r="H6" s="101" t="str">
        <f>[3]BUDGET!I6</f>
        <v>Local DS</v>
      </c>
      <c r="I6" s="101" t="str">
        <f>[3]BUDGET!J6</f>
        <v>GIS DAY</v>
      </c>
      <c r="J6" s="75"/>
      <c r="M6" t="s">
        <v>296</v>
      </c>
      <c r="N6" t="s">
        <v>273</v>
      </c>
      <c r="O6" s="9"/>
      <c r="P6">
        <v>0</v>
      </c>
      <c r="Q6">
        <v>0</v>
      </c>
      <c r="R6">
        <v>0</v>
      </c>
      <c r="S6">
        <v>0</v>
      </c>
      <c r="T6">
        <v>0</v>
      </c>
      <c r="U6">
        <v>0</v>
      </c>
      <c r="V6">
        <v>0</v>
      </c>
      <c r="W6">
        <v>0</v>
      </c>
      <c r="X6">
        <v>0</v>
      </c>
      <c r="Y6">
        <v>0</v>
      </c>
      <c r="Z6">
        <v>0</v>
      </c>
      <c r="AA6">
        <v>0</v>
      </c>
      <c r="AB6">
        <v>0</v>
      </c>
      <c r="AC6">
        <v>0</v>
      </c>
      <c r="AD6">
        <v>0</v>
      </c>
      <c r="AE6">
        <v>0</v>
      </c>
      <c r="AF6">
        <v>0</v>
      </c>
      <c r="AG6">
        <v>0</v>
      </c>
      <c r="AH6">
        <v>0</v>
      </c>
      <c r="AI6">
        <v>0</v>
      </c>
      <c r="AJ6">
        <v>0</v>
      </c>
      <c r="AK6">
        <v>0</v>
      </c>
      <c r="AL6">
        <v>0</v>
      </c>
      <c r="AM6">
        <v>0</v>
      </c>
      <c r="AN6">
        <v>0</v>
      </c>
      <c r="AO6">
        <v>0</v>
      </c>
      <c r="AP6">
        <v>0</v>
      </c>
      <c r="AQ6">
        <v>0</v>
      </c>
      <c r="AR6">
        <v>0</v>
      </c>
      <c r="AS6">
        <v>0</v>
      </c>
      <c r="AT6">
        <v>0</v>
      </c>
      <c r="AU6">
        <v>0</v>
      </c>
      <c r="AV6">
        <v>0</v>
      </c>
      <c r="AW6">
        <v>0</v>
      </c>
      <c r="AX6">
        <v>0</v>
      </c>
      <c r="AY6">
        <v>0</v>
      </c>
      <c r="AZ6">
        <v>0</v>
      </c>
      <c r="BA6">
        <v>0</v>
      </c>
      <c r="BB6">
        <v>0</v>
      </c>
      <c r="BC6">
        <v>0</v>
      </c>
      <c r="BD6">
        <v>0</v>
      </c>
      <c r="BE6">
        <v>0</v>
      </c>
      <c r="BF6">
        <v>0</v>
      </c>
      <c r="BG6">
        <v>0</v>
      </c>
      <c r="BH6">
        <v>0</v>
      </c>
      <c r="BI6">
        <v>0</v>
      </c>
      <c r="BJ6">
        <v>0</v>
      </c>
      <c r="BK6">
        <v>0</v>
      </c>
      <c r="BL6">
        <v>0</v>
      </c>
      <c r="BM6">
        <v>0</v>
      </c>
      <c r="BN6">
        <v>0</v>
      </c>
      <c r="BO6">
        <v>0</v>
      </c>
      <c r="BP6">
        <v>0</v>
      </c>
      <c r="BQ6">
        <v>0</v>
      </c>
      <c r="BR6">
        <v>0</v>
      </c>
      <c r="BS6">
        <v>0</v>
      </c>
      <c r="BT6">
        <v>0</v>
      </c>
      <c r="BU6">
        <v>0</v>
      </c>
      <c r="BV6">
        <v>0</v>
      </c>
      <c r="BW6">
        <v>0</v>
      </c>
      <c r="BX6">
        <v>0</v>
      </c>
      <c r="BY6">
        <v>0</v>
      </c>
      <c r="BZ6">
        <v>0</v>
      </c>
      <c r="CA6">
        <v>0</v>
      </c>
      <c r="CB6">
        <v>0</v>
      </c>
      <c r="CC6">
        <v>0</v>
      </c>
      <c r="CD6">
        <v>0</v>
      </c>
      <c r="CE6">
        <v>0</v>
      </c>
      <c r="CF6">
        <v>0</v>
      </c>
      <c r="CG6">
        <v>0</v>
      </c>
      <c r="CH6">
        <v>0</v>
      </c>
      <c r="CI6">
        <v>0</v>
      </c>
      <c r="CJ6">
        <v>0</v>
      </c>
      <c r="CK6">
        <v>0</v>
      </c>
      <c r="CL6">
        <v>0</v>
      </c>
      <c r="CM6">
        <v>0</v>
      </c>
      <c r="CN6">
        <v>0</v>
      </c>
      <c r="CO6">
        <v>0</v>
      </c>
      <c r="CP6">
        <v>0</v>
      </c>
      <c r="CQ6">
        <v>0</v>
      </c>
      <c r="CR6">
        <v>0</v>
      </c>
      <c r="CS6">
        <v>0</v>
      </c>
      <c r="CT6">
        <v>0</v>
      </c>
      <c r="CU6">
        <v>0</v>
      </c>
      <c r="CV6">
        <v>0</v>
      </c>
      <c r="CW6">
        <v>0</v>
      </c>
      <c r="CX6">
        <v>0</v>
      </c>
      <c r="CY6">
        <v>0</v>
      </c>
      <c r="CZ6">
        <v>0</v>
      </c>
      <c r="DA6">
        <v>0</v>
      </c>
      <c r="DB6">
        <v>0</v>
      </c>
      <c r="DC6">
        <v>0</v>
      </c>
      <c r="DD6">
        <v>0</v>
      </c>
      <c r="DE6">
        <v>0</v>
      </c>
      <c r="DF6">
        <v>0</v>
      </c>
      <c r="DG6">
        <v>0</v>
      </c>
      <c r="DH6">
        <v>0</v>
      </c>
      <c r="DI6">
        <v>0</v>
      </c>
      <c r="DJ6">
        <v>0</v>
      </c>
      <c r="DK6">
        <v>0</v>
      </c>
      <c r="DL6">
        <v>0</v>
      </c>
      <c r="DM6">
        <v>0</v>
      </c>
      <c r="DN6">
        <v>0</v>
      </c>
      <c r="DO6">
        <v>0</v>
      </c>
      <c r="DP6">
        <v>0</v>
      </c>
      <c r="DQ6">
        <v>0</v>
      </c>
      <c r="DR6">
        <v>0</v>
      </c>
      <c r="DS6">
        <v>0</v>
      </c>
      <c r="DT6">
        <v>0</v>
      </c>
      <c r="DU6">
        <v>0</v>
      </c>
      <c r="DV6">
        <v>0</v>
      </c>
      <c r="DW6">
        <v>0</v>
      </c>
      <c r="DX6">
        <v>0</v>
      </c>
      <c r="DY6">
        <v>0</v>
      </c>
      <c r="DZ6">
        <v>0</v>
      </c>
      <c r="EA6">
        <v>0</v>
      </c>
      <c r="EB6">
        <v>0</v>
      </c>
      <c r="EC6">
        <v>0</v>
      </c>
      <c r="ED6">
        <v>0</v>
      </c>
      <c r="EE6">
        <v>0</v>
      </c>
      <c r="EF6">
        <v>0</v>
      </c>
      <c r="EG6">
        <v>0</v>
      </c>
      <c r="EH6">
        <v>0</v>
      </c>
      <c r="EI6">
        <v>0</v>
      </c>
      <c r="EJ6">
        <v>0</v>
      </c>
      <c r="EK6">
        <v>0</v>
      </c>
      <c r="EL6">
        <v>0</v>
      </c>
      <c r="EM6">
        <v>0</v>
      </c>
      <c r="EN6">
        <v>0</v>
      </c>
      <c r="EO6">
        <v>0</v>
      </c>
      <c r="EP6">
        <v>0</v>
      </c>
      <c r="EQ6">
        <v>0</v>
      </c>
      <c r="ER6">
        <v>0</v>
      </c>
      <c r="ES6">
        <v>0</v>
      </c>
      <c r="ET6">
        <v>0</v>
      </c>
      <c r="EU6">
        <v>0</v>
      </c>
      <c r="EV6">
        <v>0</v>
      </c>
      <c r="EW6">
        <v>0</v>
      </c>
      <c r="EX6">
        <v>0</v>
      </c>
      <c r="EY6">
        <v>0</v>
      </c>
      <c r="EZ6">
        <v>0</v>
      </c>
      <c r="FA6">
        <v>0</v>
      </c>
      <c r="FB6">
        <v>0</v>
      </c>
      <c r="FC6">
        <v>0</v>
      </c>
      <c r="FD6">
        <v>0</v>
      </c>
      <c r="FE6">
        <v>0</v>
      </c>
      <c r="FF6">
        <v>0</v>
      </c>
      <c r="FG6">
        <v>0</v>
      </c>
      <c r="FH6">
        <v>0</v>
      </c>
      <c r="FI6">
        <v>0</v>
      </c>
      <c r="FJ6">
        <v>0</v>
      </c>
      <c r="FK6">
        <v>0</v>
      </c>
      <c r="FL6">
        <v>0</v>
      </c>
      <c r="FM6">
        <v>0</v>
      </c>
      <c r="FN6">
        <v>0</v>
      </c>
      <c r="FO6">
        <v>0</v>
      </c>
      <c r="FP6">
        <v>0</v>
      </c>
      <c r="FQ6">
        <v>0</v>
      </c>
      <c r="FR6">
        <v>0</v>
      </c>
      <c r="FS6">
        <v>0</v>
      </c>
      <c r="FT6">
        <v>0</v>
      </c>
      <c r="FU6">
        <v>0</v>
      </c>
      <c r="FV6">
        <v>0</v>
      </c>
      <c r="FW6">
        <v>0</v>
      </c>
      <c r="FX6">
        <v>0</v>
      </c>
      <c r="FY6">
        <v>0</v>
      </c>
      <c r="FZ6">
        <v>0</v>
      </c>
      <c r="GA6">
        <v>0</v>
      </c>
      <c r="GB6">
        <v>0</v>
      </c>
      <c r="GC6">
        <v>0</v>
      </c>
      <c r="GD6">
        <v>0</v>
      </c>
      <c r="GE6">
        <v>0</v>
      </c>
      <c r="GF6">
        <v>0</v>
      </c>
      <c r="GG6">
        <v>0</v>
      </c>
      <c r="GH6">
        <v>0</v>
      </c>
      <c r="GI6">
        <v>0</v>
      </c>
      <c r="GJ6">
        <v>0</v>
      </c>
      <c r="GK6">
        <v>0</v>
      </c>
      <c r="GL6">
        <v>0</v>
      </c>
      <c r="GM6">
        <v>0</v>
      </c>
      <c r="GN6">
        <v>0</v>
      </c>
      <c r="GO6">
        <v>0</v>
      </c>
      <c r="GP6">
        <v>0</v>
      </c>
      <c r="GQ6">
        <v>0</v>
      </c>
      <c r="GR6">
        <v>0</v>
      </c>
      <c r="GS6">
        <v>0</v>
      </c>
      <c r="GT6">
        <v>0</v>
      </c>
      <c r="GU6">
        <v>0</v>
      </c>
      <c r="GV6">
        <v>0</v>
      </c>
      <c r="GW6">
        <v>0</v>
      </c>
      <c r="GX6">
        <v>0</v>
      </c>
      <c r="GY6">
        <v>0</v>
      </c>
      <c r="GZ6">
        <v>0</v>
      </c>
      <c r="HA6">
        <v>0</v>
      </c>
      <c r="HB6">
        <v>0</v>
      </c>
      <c r="HC6">
        <v>0</v>
      </c>
      <c r="HD6">
        <v>0</v>
      </c>
      <c r="HE6">
        <v>0</v>
      </c>
      <c r="HF6">
        <v>0</v>
      </c>
      <c r="HG6">
        <v>0</v>
      </c>
      <c r="HH6">
        <v>0</v>
      </c>
      <c r="HI6">
        <v>0</v>
      </c>
      <c r="HJ6">
        <v>0</v>
      </c>
      <c r="HK6">
        <v>0</v>
      </c>
      <c r="HL6">
        <v>0</v>
      </c>
      <c r="HM6">
        <v>0</v>
      </c>
      <c r="HN6">
        <v>0</v>
      </c>
      <c r="HO6">
        <v>0</v>
      </c>
      <c r="HP6">
        <v>0</v>
      </c>
      <c r="HQ6">
        <v>0</v>
      </c>
      <c r="HR6">
        <v>0</v>
      </c>
      <c r="HS6">
        <v>0</v>
      </c>
      <c r="HT6">
        <v>0</v>
      </c>
      <c r="HU6">
        <v>0</v>
      </c>
      <c r="HV6">
        <v>0</v>
      </c>
      <c r="HW6">
        <v>0</v>
      </c>
      <c r="HX6">
        <v>0</v>
      </c>
      <c r="HY6">
        <v>0</v>
      </c>
      <c r="HZ6">
        <v>0</v>
      </c>
      <c r="IA6">
        <v>0</v>
      </c>
      <c r="IB6">
        <v>0</v>
      </c>
      <c r="IC6">
        <v>0</v>
      </c>
      <c r="ID6">
        <v>0</v>
      </c>
      <c r="IE6">
        <v>0</v>
      </c>
      <c r="IF6">
        <v>0</v>
      </c>
      <c r="IG6">
        <v>0</v>
      </c>
      <c r="IH6">
        <v>0</v>
      </c>
      <c r="II6">
        <v>0</v>
      </c>
      <c r="IJ6">
        <v>0</v>
      </c>
      <c r="IK6">
        <v>0</v>
      </c>
      <c r="IL6">
        <v>0</v>
      </c>
      <c r="IM6">
        <v>0</v>
      </c>
      <c r="IN6">
        <v>0</v>
      </c>
      <c r="IO6">
        <v>0</v>
      </c>
      <c r="IP6">
        <v>0</v>
      </c>
      <c r="IQ6">
        <v>0</v>
      </c>
      <c r="IR6">
        <v>0</v>
      </c>
      <c r="IS6">
        <v>0</v>
      </c>
      <c r="IT6">
        <v>0</v>
      </c>
      <c r="IU6">
        <v>0</v>
      </c>
      <c r="IV6" t="e">
        <v>#REF!</v>
      </c>
    </row>
    <row r="7" spans="1:256" x14ac:dyDescent="0.2">
      <c r="B7" s="20"/>
      <c r="C7" s="102" t="str">
        <f>[3]BUDGET!D7</f>
        <v>LOC930</v>
      </c>
      <c r="D7" s="103">
        <f>[3]BUDGET!E7</f>
        <v>140101</v>
      </c>
      <c r="E7" s="100" t="str">
        <f>[3]BUDGET!F7</f>
        <v>E911</v>
      </c>
      <c r="F7" s="103">
        <f>[3]BUDGET!G7</f>
        <v>140101</v>
      </c>
      <c r="G7" s="103">
        <f>[3]BUDGET!H7</f>
        <v>141402</v>
      </c>
      <c r="H7" s="103">
        <f>[3]BUDGET!I7</f>
        <v>140101</v>
      </c>
      <c r="I7" s="101" t="str">
        <f>[3]BUDGET!J7</f>
        <v>LOC935</v>
      </c>
      <c r="J7" s="76"/>
    </row>
    <row r="8" spans="1:256" x14ac:dyDescent="0.2">
      <c r="A8" t="s">
        <v>82</v>
      </c>
      <c r="B8" s="20" t="str">
        <f>[3]BUDGET!C8</f>
        <v>TOTAL</v>
      </c>
      <c r="C8" s="20"/>
      <c r="D8" s="20"/>
      <c r="E8" s="20"/>
      <c r="F8" s="20"/>
      <c r="G8" s="20"/>
      <c r="H8" s="20"/>
      <c r="I8" s="20"/>
      <c r="J8" s="20"/>
    </row>
    <row r="9" spans="1:256" x14ac:dyDescent="0.2">
      <c r="B9" s="20"/>
      <c r="C9" s="20"/>
      <c r="D9" s="20"/>
      <c r="E9" s="20"/>
      <c r="F9" s="20"/>
      <c r="G9" s="20"/>
      <c r="H9" s="20"/>
      <c r="I9" s="20"/>
      <c r="J9" s="20"/>
    </row>
    <row r="10" spans="1:256" x14ac:dyDescent="0.2">
      <c r="A10" t="s">
        <v>15</v>
      </c>
      <c r="B10" s="20">
        <f>[3]BUDGET!C10</f>
        <v>884731.6761654492</v>
      </c>
      <c r="C10" s="20">
        <f>[3]BUDGET!D10</f>
        <v>0</v>
      </c>
      <c r="D10" s="20">
        <f>[3]BUDGET!E10</f>
        <v>86619.170864882704</v>
      </c>
      <c r="E10" s="20">
        <f>[3]BUDGET!F10</f>
        <v>584674.24944657972</v>
      </c>
      <c r="F10" s="20">
        <f>[3]BUDGET!G10</f>
        <v>522416.47209418262</v>
      </c>
      <c r="G10" s="20">
        <f>[3]BUDGET!H10</f>
        <v>163481.65871816789</v>
      </c>
      <c r="H10" s="20">
        <f>[3]BUDGET!I10</f>
        <v>136575.76800070173</v>
      </c>
      <c r="I10" s="20">
        <f>[3]BUDGET!J10</f>
        <v>0</v>
      </c>
      <c r="J10" s="20"/>
      <c r="K10" s="20"/>
      <c r="M10" s="20">
        <f>+E10</f>
        <v>584674.24944657972</v>
      </c>
      <c r="N10" s="20">
        <f>+C10+G10+H10+I10</f>
        <v>300057.4267188696</v>
      </c>
      <c r="O10" s="20"/>
    </row>
    <row r="11" spans="1:256" x14ac:dyDescent="0.2">
      <c r="A11" t="s">
        <v>177</v>
      </c>
      <c r="B11" s="20">
        <f>[3]BUDGET!C11</f>
        <v>426883.03374982934</v>
      </c>
      <c r="C11" s="20">
        <f>[3]BUDGET!D11</f>
        <v>0</v>
      </c>
      <c r="D11" s="20">
        <f>[3]BUDGET!E11</f>
        <v>41793.749942305905</v>
      </c>
      <c r="E11" s="20">
        <f>[3]BUDGET!F11</f>
        <v>282105.32535797468</v>
      </c>
      <c r="F11" s="20">
        <f>[3]BUDGET!G11</f>
        <v>252065.9477854431</v>
      </c>
      <c r="G11" s="20">
        <f>[3]BUDGET!H11</f>
        <v>78879.900331516008</v>
      </c>
      <c r="H11" s="20">
        <f>[3]BUDGET!I11</f>
        <v>65897.80806033859</v>
      </c>
      <c r="I11" s="20">
        <f>[3]BUDGET!J11</f>
        <v>0</v>
      </c>
      <c r="J11" s="20"/>
      <c r="K11" s="20"/>
      <c r="M11" s="102">
        <f t="shared" ref="M11:M72" si="0">+E11</f>
        <v>282105.32535797468</v>
      </c>
      <c r="N11" s="102">
        <f t="shared" ref="N11:N72" si="1">+C11+G11+H11+I11</f>
        <v>144777.7083918546</v>
      </c>
      <c r="O11" s="20"/>
    </row>
    <row r="12" spans="1:256" x14ac:dyDescent="0.2">
      <c r="A12" s="9" t="s">
        <v>178</v>
      </c>
      <c r="B12" s="20">
        <f>[3]BUDGET!C12</f>
        <v>1311614.7099152785</v>
      </c>
      <c r="C12" s="20">
        <f>[3]BUDGET!D12</f>
        <v>0</v>
      </c>
      <c r="D12" s="20">
        <f>[3]BUDGET!E12</f>
        <v>128412.92080718861</v>
      </c>
      <c r="E12" s="20">
        <f>[3]BUDGET!F12</f>
        <v>866779.57480455446</v>
      </c>
      <c r="F12" s="20">
        <f>[3]BUDGET!G12</f>
        <v>774482.41987962578</v>
      </c>
      <c r="G12" s="20">
        <f>[3]BUDGET!H12</f>
        <v>242361.55904968391</v>
      </c>
      <c r="H12" s="20">
        <f>[3]BUDGET!I12</f>
        <v>202473.57606104034</v>
      </c>
      <c r="I12" s="20">
        <f>[3]BUDGET!J12</f>
        <v>0</v>
      </c>
      <c r="J12" s="20"/>
      <c r="K12" s="20"/>
      <c r="M12" s="102">
        <f t="shared" si="0"/>
        <v>866779.57480455446</v>
      </c>
      <c r="N12" s="102">
        <f t="shared" si="1"/>
        <v>444835.13511072425</v>
      </c>
      <c r="O12" s="20"/>
    </row>
    <row r="13" spans="1:256" x14ac:dyDescent="0.2">
      <c r="A13" t="s">
        <v>17</v>
      </c>
      <c r="B13" s="20">
        <f>[3]BUDGET!C13</f>
        <v>147687.81633646041</v>
      </c>
      <c r="C13" s="20">
        <f>[3]BUDGET!D13</f>
        <v>0</v>
      </c>
      <c r="D13" s="20">
        <f>[3]BUDGET!E13</f>
        <v>14459.294882889439</v>
      </c>
      <c r="E13" s="20">
        <f>[3]BUDGET!F13</f>
        <v>97599.380122992836</v>
      </c>
      <c r="F13" s="20">
        <f>[3]BUDGET!G13</f>
        <v>87206.720478445874</v>
      </c>
      <c r="G13" s="20">
        <f>[3]BUDGET!H13</f>
        <v>27289.911548994409</v>
      </c>
      <c r="H13" s="20">
        <f>[3]BUDGET!I13</f>
        <v>22798.524664473141</v>
      </c>
      <c r="I13" s="20">
        <f>[3]BUDGET!J13</f>
        <v>0</v>
      </c>
      <c r="J13" s="20"/>
      <c r="K13" s="20"/>
      <c r="M13" s="102">
        <f t="shared" si="0"/>
        <v>97599.380122992836</v>
      </c>
      <c r="N13" s="102">
        <f t="shared" si="1"/>
        <v>50088.436213467547</v>
      </c>
      <c r="O13" s="20"/>
    </row>
    <row r="14" spans="1:256" x14ac:dyDescent="0.2">
      <c r="A14" t="s">
        <v>179</v>
      </c>
      <c r="B14" s="20">
        <f>[3]BUDGET!C14</f>
        <v>2086008.6</v>
      </c>
      <c r="C14" s="20">
        <f>[3]BUDGET!D14</f>
        <v>0</v>
      </c>
      <c r="D14" s="20">
        <f>[3]BUDGET!E14</f>
        <v>0</v>
      </c>
      <c r="E14" s="20">
        <f>[3]BUDGET!F14</f>
        <v>604058.6</v>
      </c>
      <c r="F14" s="20">
        <f>[3]BUDGET!G14</f>
        <v>16000</v>
      </c>
      <c r="G14" s="20">
        <f>[3]BUDGET!H14</f>
        <v>6500</v>
      </c>
      <c r="H14" s="20">
        <f>[3]BUDGET!I14</f>
        <v>1475450</v>
      </c>
      <c r="I14" s="20">
        <f>[3]BUDGET!J14</f>
        <v>0</v>
      </c>
      <c r="J14" s="20"/>
      <c r="K14" s="20"/>
      <c r="M14" s="102">
        <f t="shared" si="0"/>
        <v>604058.6</v>
      </c>
      <c r="N14" s="102">
        <f t="shared" si="1"/>
        <v>1481950</v>
      </c>
      <c r="O14" s="20"/>
    </row>
    <row r="15" spans="1:256" x14ac:dyDescent="0.2">
      <c r="A15" t="s">
        <v>27</v>
      </c>
      <c r="B15" s="20">
        <f>[3]BUDGET!C15</f>
        <v>0</v>
      </c>
      <c r="C15" s="20">
        <f>[3]BUDGET!D15</f>
        <v>0</v>
      </c>
      <c r="D15" s="20">
        <f>[3]BUDGET!E15</f>
        <v>0</v>
      </c>
      <c r="E15" s="20">
        <f>[3]BUDGET!F15</f>
        <v>0</v>
      </c>
      <c r="F15" s="20">
        <f>[3]BUDGET!G15</f>
        <v>0</v>
      </c>
      <c r="G15" s="20">
        <f>[3]BUDGET!H15</f>
        <v>0</v>
      </c>
      <c r="H15" s="20">
        <f>[3]BUDGET!I15</f>
        <v>0</v>
      </c>
      <c r="I15" s="20" t="str">
        <f>[3]BUDGET!J15</f>
        <v xml:space="preserve"> </v>
      </c>
      <c r="J15" s="20"/>
      <c r="K15" s="20"/>
      <c r="M15" s="102">
        <f t="shared" si="0"/>
        <v>0</v>
      </c>
      <c r="N15" s="102">
        <f>+D15+F15+G15+H15</f>
        <v>0</v>
      </c>
      <c r="O15" s="20"/>
    </row>
    <row r="16" spans="1:256" x14ac:dyDescent="0.2">
      <c r="A16" t="s">
        <v>18</v>
      </c>
      <c r="B16" s="20">
        <f>[3]BUDGET!C16</f>
        <v>57269</v>
      </c>
      <c r="C16" s="20">
        <f>[3]BUDGET!D16</f>
        <v>0</v>
      </c>
      <c r="D16" s="20">
        <f>[3]BUDGET!E16</f>
        <v>1700</v>
      </c>
      <c r="E16" s="20">
        <f>[3]BUDGET!F16</f>
        <v>49668</v>
      </c>
      <c r="F16" s="20">
        <f>[3]BUDGET!G16</f>
        <v>8100</v>
      </c>
      <c r="G16" s="20">
        <f>[3]BUDGET!H16</f>
        <v>500</v>
      </c>
      <c r="H16" s="20">
        <f>[3]BUDGET!I16</f>
        <v>7101</v>
      </c>
      <c r="I16" s="20">
        <f>[3]BUDGET!J16</f>
        <v>0</v>
      </c>
      <c r="J16" s="20"/>
      <c r="K16" s="20"/>
      <c r="M16" s="102">
        <f t="shared" si="0"/>
        <v>49668</v>
      </c>
      <c r="N16" s="102">
        <f t="shared" si="1"/>
        <v>7601</v>
      </c>
      <c r="O16" s="20"/>
    </row>
    <row r="17" spans="1:15" x14ac:dyDescent="0.2">
      <c r="A17" t="s">
        <v>19</v>
      </c>
      <c r="B17" s="20">
        <f>[3]BUDGET!C17</f>
        <v>90691.510669102514</v>
      </c>
      <c r="C17" s="20">
        <f>[3]BUDGET!D17</f>
        <v>0</v>
      </c>
      <c r="D17" s="20">
        <f>[3]BUDGET!E17</f>
        <v>8302.7439344953018</v>
      </c>
      <c r="E17" s="20">
        <f>[3]BUDGET!F17</f>
        <v>62589.915813887652</v>
      </c>
      <c r="F17" s="20">
        <f>[3]BUDGET!G17</f>
        <v>53648.499269046559</v>
      </c>
      <c r="G17" s="20">
        <f>[3]BUDGET!H17</f>
        <v>13412.124817261642</v>
      </c>
      <c r="H17" s="20">
        <f>[3]BUDGET!I17</f>
        <v>14689.470037953228</v>
      </c>
      <c r="I17" s="20">
        <f>[3]BUDGET!J17</f>
        <v>0</v>
      </c>
      <c r="J17" s="20"/>
      <c r="K17" s="20"/>
      <c r="M17" s="102">
        <f t="shared" si="0"/>
        <v>62589.915813887652</v>
      </c>
      <c r="N17" s="102">
        <f t="shared" si="1"/>
        <v>28101.594855214869</v>
      </c>
      <c r="O17" s="20"/>
    </row>
    <row r="18" spans="1:15" x14ac:dyDescent="0.2">
      <c r="A18" t="s">
        <v>65</v>
      </c>
      <c r="B18" s="20">
        <f>[3]BUDGET!C18</f>
        <v>7000</v>
      </c>
      <c r="C18" s="20">
        <f>[3]BUDGET!D18</f>
        <v>0</v>
      </c>
      <c r="D18" s="20">
        <f>[3]BUDGET!E18</f>
        <v>0</v>
      </c>
      <c r="E18" s="20">
        <f>[3]BUDGET!F18</f>
        <v>0</v>
      </c>
      <c r="F18" s="20">
        <f>[3]BUDGET!G18</f>
        <v>12245</v>
      </c>
      <c r="G18" s="20">
        <f>[3]BUDGET!H18</f>
        <v>1000</v>
      </c>
      <c r="H18" s="20">
        <f>[3]BUDGET!I18</f>
        <v>6000</v>
      </c>
      <c r="I18" s="20">
        <f>[3]BUDGET!J18</f>
        <v>0</v>
      </c>
      <c r="J18" s="20"/>
      <c r="K18" s="20"/>
      <c r="M18" s="102">
        <f t="shared" si="0"/>
        <v>0</v>
      </c>
      <c r="N18" s="102">
        <f t="shared" si="1"/>
        <v>7000</v>
      </c>
      <c r="O18" s="20"/>
    </row>
    <row r="19" spans="1:15" x14ac:dyDescent="0.2">
      <c r="A19" t="s">
        <v>153</v>
      </c>
      <c r="B19" s="20">
        <f>[3]BUDGET!C19</f>
        <v>0</v>
      </c>
      <c r="C19" s="20">
        <f>[3]BUDGET!D19</f>
        <v>0</v>
      </c>
      <c r="D19" s="20">
        <f>[3]BUDGET!E19</f>
        <v>0</v>
      </c>
      <c r="E19" s="20">
        <f>[3]BUDGET!F19</f>
        <v>0</v>
      </c>
      <c r="F19" s="20">
        <f>[3]BUDGET!G19</f>
        <v>37500</v>
      </c>
      <c r="G19" s="20">
        <f>[3]BUDGET!H19</f>
        <v>0</v>
      </c>
      <c r="H19" s="20">
        <f>[3]BUDGET!I19</f>
        <v>0</v>
      </c>
      <c r="I19" s="20">
        <f>[3]BUDGET!J19</f>
        <v>0</v>
      </c>
      <c r="J19" s="20"/>
      <c r="K19" s="20"/>
      <c r="M19" s="102">
        <f t="shared" si="0"/>
        <v>0</v>
      </c>
      <c r="N19" s="102">
        <f t="shared" si="1"/>
        <v>0</v>
      </c>
      <c r="O19" s="20"/>
    </row>
    <row r="20" spans="1:15" x14ac:dyDescent="0.2">
      <c r="A20" t="s">
        <v>180</v>
      </c>
      <c r="B20" s="20">
        <f>[3]BUDGET!C20</f>
        <v>2138993.04</v>
      </c>
      <c r="C20" s="20">
        <f>[3]BUDGET!D20</f>
        <v>0</v>
      </c>
      <c r="D20" s="20">
        <f>[3]BUDGET!E20</f>
        <v>57050</v>
      </c>
      <c r="E20" s="20">
        <f>[3]BUDGET!F20</f>
        <v>1911288.04</v>
      </c>
      <c r="F20" s="20">
        <f>[3]BUDGET!G20</f>
        <v>211950</v>
      </c>
      <c r="G20" s="20">
        <f>[3]BUDGET!H20</f>
        <v>213800</v>
      </c>
      <c r="H20" s="20">
        <f>[3]BUDGET!I20</f>
        <v>5495</v>
      </c>
      <c r="I20" s="20">
        <f>[3]BUDGET!J20</f>
        <v>8410</v>
      </c>
      <c r="J20" s="20"/>
      <c r="K20" s="20"/>
      <c r="M20" s="102">
        <f t="shared" si="0"/>
        <v>1911288.04</v>
      </c>
      <c r="N20" s="102">
        <f t="shared" si="1"/>
        <v>227705</v>
      </c>
      <c r="O20" s="20"/>
    </row>
    <row r="21" spans="1:15" x14ac:dyDescent="0.2">
      <c r="B21" s="20">
        <f>[3]BUDGET!C21</f>
        <v>0</v>
      </c>
      <c r="C21" s="20">
        <f>[3]BUDGET!D21</f>
        <v>0</v>
      </c>
      <c r="D21" s="20">
        <f>[3]BUDGET!E21</f>
        <v>0</v>
      </c>
      <c r="E21" s="20">
        <f>[3]BUDGET!F21</f>
        <v>0</v>
      </c>
      <c r="F21" s="20">
        <f>[3]BUDGET!G21</f>
        <v>0</v>
      </c>
      <c r="G21" s="20">
        <f>[3]BUDGET!H21</f>
        <v>0</v>
      </c>
      <c r="H21" s="20">
        <f>[3]BUDGET!I21</f>
        <v>0</v>
      </c>
      <c r="I21" s="20">
        <f>[3]BUDGET!J21</f>
        <v>0</v>
      </c>
      <c r="J21" s="20"/>
      <c r="K21" s="20"/>
      <c r="M21" s="102">
        <f t="shared" si="0"/>
        <v>0</v>
      </c>
      <c r="N21" s="102">
        <f t="shared" si="1"/>
        <v>0</v>
      </c>
      <c r="O21" s="20"/>
    </row>
    <row r="22" spans="1:15" x14ac:dyDescent="0.2">
      <c r="A22" t="s">
        <v>181</v>
      </c>
      <c r="B22" s="20">
        <f>[3]BUDGET!C22</f>
        <v>5839264.6769208405</v>
      </c>
      <c r="C22" s="20">
        <f>[3]BUDGET!D22</f>
        <v>0</v>
      </c>
      <c r="D22" s="20">
        <f>[3]BUDGET!E22</f>
        <v>209924.95962457336</v>
      </c>
      <c r="E22" s="20">
        <f>[3]BUDGET!F22</f>
        <v>3591983.510741435</v>
      </c>
      <c r="F22" s="20">
        <f>[3]BUDGET!G22</f>
        <v>1201132.6396271181</v>
      </c>
      <c r="G22" s="20">
        <f>[3]BUDGET!H22</f>
        <v>504863.59541593998</v>
      </c>
      <c r="H22" s="20">
        <f>[3]BUDGET!I22</f>
        <v>1734007.5707634666</v>
      </c>
      <c r="I22" s="20">
        <f>[3]BUDGET!J22</f>
        <v>8410</v>
      </c>
      <c r="J22" s="20"/>
      <c r="K22" s="20"/>
      <c r="M22" s="102">
        <f t="shared" si="0"/>
        <v>3591983.510741435</v>
      </c>
      <c r="N22" s="102">
        <f t="shared" si="1"/>
        <v>2247281.1661794065</v>
      </c>
      <c r="O22" s="20"/>
    </row>
    <row r="23" spans="1:15" x14ac:dyDescent="0.2">
      <c r="A23" t="s">
        <v>253</v>
      </c>
      <c r="B23" s="20">
        <f>[3]BUDGET!C23</f>
        <v>13831.823277952826</v>
      </c>
      <c r="C23" s="20">
        <f>[3]BUDGET!D23</f>
        <v>0</v>
      </c>
      <c r="D23" s="20">
        <f>[3]BUDGET!E23</f>
        <v>0</v>
      </c>
      <c r="E23" s="20">
        <f>[3]BUDGET!F23</f>
        <v>9545.9062059111056</v>
      </c>
      <c r="F23" s="20">
        <f>[3]BUDGET!G23</f>
        <v>0</v>
      </c>
      <c r="G23" s="20">
        <f>[3]BUDGET!H23</f>
        <v>2045.5513298380945</v>
      </c>
      <c r="H23" s="20">
        <f>[3]BUDGET!I23</f>
        <v>2240.3657422036276</v>
      </c>
      <c r="I23" s="20">
        <f>[3]BUDGET!J23</f>
        <v>0</v>
      </c>
      <c r="J23" s="20"/>
      <c r="K23" s="20"/>
      <c r="M23" s="102">
        <f t="shared" si="0"/>
        <v>9545.9062059111056</v>
      </c>
      <c r="N23" s="102">
        <f t="shared" si="1"/>
        <v>4285.9170720417223</v>
      </c>
      <c r="O23" s="20"/>
    </row>
    <row r="24" spans="1:15" x14ac:dyDescent="0.2">
      <c r="A24" t="s">
        <v>254</v>
      </c>
      <c r="B24" s="20">
        <f>[3]BUDGET!C24</f>
        <v>79484.557617336555</v>
      </c>
      <c r="C24" s="20">
        <f>[3]BUDGET!D24</f>
        <v>0</v>
      </c>
      <c r="D24" s="20">
        <f>[3]BUDGET!E24</f>
        <v>0</v>
      </c>
      <c r="E24" s="20">
        <f>[3]BUDGET!F24</f>
        <v>54855.539764077344</v>
      </c>
      <c r="F24" s="20">
        <f>[3]BUDGET!G24</f>
        <v>0</v>
      </c>
      <c r="G24" s="20">
        <f>[3]BUDGET!H24</f>
        <v>11754.758520873718</v>
      </c>
      <c r="H24" s="20">
        <f>[3]BUDGET!I24</f>
        <v>12874.259332385502</v>
      </c>
      <c r="I24" s="20">
        <f>[3]BUDGET!J24</f>
        <v>0</v>
      </c>
      <c r="J24" s="20"/>
      <c r="K24" s="20"/>
      <c r="M24" s="102">
        <f t="shared" si="0"/>
        <v>54855.539764077344</v>
      </c>
      <c r="N24" s="102">
        <f t="shared" si="1"/>
        <v>24629.017853259218</v>
      </c>
      <c r="O24" s="20"/>
    </row>
    <row r="25" spans="1:15" x14ac:dyDescent="0.2">
      <c r="A25" t="s">
        <v>21</v>
      </c>
      <c r="B25" s="20">
        <f>[3]BUDGET!C25</f>
        <v>33936.921222147299</v>
      </c>
      <c r="C25" s="20">
        <f>[3]BUDGET!D25</f>
        <v>0</v>
      </c>
      <c r="D25" s="20">
        <f>[3]BUDGET!E25</f>
        <v>3106.9012386472891</v>
      </c>
      <c r="E25" s="20">
        <f>[3]BUDGET!F25</f>
        <v>23421.2554913411</v>
      </c>
      <c r="F25" s="20">
        <f>[3]BUDGET!G25</f>
        <v>20075.361849720943</v>
      </c>
      <c r="G25" s="20">
        <f>[3]BUDGET!H25</f>
        <v>5018.8404624302366</v>
      </c>
      <c r="H25" s="20">
        <f>[3]BUDGET!I25</f>
        <v>5496.8252683759738</v>
      </c>
      <c r="I25" s="20">
        <f>[3]BUDGET!J25</f>
        <v>0</v>
      </c>
      <c r="J25" s="20"/>
      <c r="K25" s="20"/>
      <c r="M25" s="102">
        <f t="shared" si="0"/>
        <v>23421.2554913411</v>
      </c>
      <c r="N25" s="102">
        <f t="shared" si="1"/>
        <v>10515.665730806209</v>
      </c>
      <c r="O25" s="20"/>
    </row>
    <row r="26" spans="1:15" x14ac:dyDescent="0.2">
      <c r="A26" t="s">
        <v>22</v>
      </c>
      <c r="B26" s="20">
        <f>[3]BUDGET!C26</f>
        <v>13908.324324208994</v>
      </c>
      <c r="C26" s="20">
        <f>[3]BUDGET!D26</f>
        <v>0</v>
      </c>
      <c r="D26" s="20">
        <f>[3]BUDGET!E26</f>
        <v>1273.297297286739</v>
      </c>
      <c r="E26" s="20">
        <f>[3]BUDGET!F26</f>
        <v>9598.7027026231081</v>
      </c>
      <c r="F26" s="20">
        <f>[3]BUDGET!G26</f>
        <v>8227.4594593912352</v>
      </c>
      <c r="G26" s="20">
        <f>[3]BUDGET!H26</f>
        <v>2056.8648648478093</v>
      </c>
      <c r="H26" s="20">
        <f>[3]BUDGET!I26</f>
        <v>2252.756756738077</v>
      </c>
      <c r="I26" s="20">
        <f>[3]BUDGET!J26</f>
        <v>0</v>
      </c>
      <c r="J26" s="20"/>
      <c r="K26" s="20"/>
      <c r="M26" s="102">
        <f t="shared" si="0"/>
        <v>9598.7027026231081</v>
      </c>
      <c r="N26" s="102">
        <f t="shared" si="1"/>
        <v>4309.6216215858858</v>
      </c>
      <c r="O26" s="20"/>
    </row>
    <row r="27" spans="1:15" x14ac:dyDescent="0.2">
      <c r="A27" t="s">
        <v>182</v>
      </c>
      <c r="B27" s="20">
        <f>[3]BUDGET!C27</f>
        <v>19521.894057693418</v>
      </c>
      <c r="C27" s="20">
        <f>[3]BUDGET!D27</f>
        <v>0</v>
      </c>
      <c r="D27" s="20">
        <f>[3]BUDGET!E27</f>
        <v>1787.215653169116</v>
      </c>
      <c r="E27" s="20">
        <f>[3]BUDGET!F27</f>
        <v>13472.856462351794</v>
      </c>
      <c r="F27" s="20">
        <f>[3]BUDGET!G27</f>
        <v>11548.162682015825</v>
      </c>
      <c r="G27" s="20">
        <f>[3]BUDGET!H27</f>
        <v>2887.0406705039563</v>
      </c>
      <c r="H27" s="20">
        <f>[3]BUDGET!I27</f>
        <v>3161.9969248376669</v>
      </c>
      <c r="I27" s="20">
        <f>[3]BUDGET!J27</f>
        <v>0</v>
      </c>
      <c r="J27" s="20"/>
      <c r="K27" s="20"/>
      <c r="M27" s="102">
        <f t="shared" si="0"/>
        <v>13472.856462351794</v>
      </c>
      <c r="N27" s="102">
        <f t="shared" si="1"/>
        <v>6049.0375953416233</v>
      </c>
      <c r="O27" s="20"/>
    </row>
    <row r="28" spans="1:15" x14ac:dyDescent="0.2">
      <c r="A28" t="s">
        <v>260</v>
      </c>
      <c r="B28" s="20">
        <f>[3]BUDGET!C28</f>
        <v>12083.012646846324</v>
      </c>
      <c r="C28" s="20">
        <f>[3]BUDGET!D28</f>
        <v>0</v>
      </c>
      <c r="D28" s="20">
        <f>[3]BUDGET!E28</f>
        <v>1106.1912986549453</v>
      </c>
      <c r="E28" s="20">
        <f>[3]BUDGET!F28</f>
        <v>8338.9805590911237</v>
      </c>
      <c r="F28" s="20">
        <f>[3]BUDGET!G28</f>
        <v>7147.6976220781071</v>
      </c>
      <c r="G28" s="20">
        <f>[3]BUDGET!H28</f>
        <v>1786.924405519527</v>
      </c>
      <c r="H28" s="20">
        <f>[3]BUDGET!I28</f>
        <v>1957.1076822356724</v>
      </c>
      <c r="I28" s="20">
        <f>[3]BUDGET!J28</f>
        <v>0</v>
      </c>
      <c r="J28" s="20"/>
      <c r="K28" s="20"/>
      <c r="M28" s="102">
        <f t="shared" si="0"/>
        <v>8338.9805590911237</v>
      </c>
      <c r="N28" s="102">
        <f t="shared" si="1"/>
        <v>3744.0320877551994</v>
      </c>
      <c r="O28" s="20"/>
    </row>
    <row r="29" spans="1:15" x14ac:dyDescent="0.2">
      <c r="B29" s="20">
        <f>[3]BUDGET!C29</f>
        <v>0</v>
      </c>
      <c r="C29" s="20">
        <f>[3]BUDGET!D29</f>
        <v>0</v>
      </c>
      <c r="D29" s="20">
        <f>[3]BUDGET!E29</f>
        <v>0</v>
      </c>
      <c r="E29" s="20">
        <f>[3]BUDGET!F29</f>
        <v>0</v>
      </c>
      <c r="F29" s="20">
        <f>[3]BUDGET!G29</f>
        <v>0</v>
      </c>
      <c r="G29" s="20">
        <f>[3]BUDGET!H29</f>
        <v>0</v>
      </c>
      <c r="H29" s="20">
        <f>[3]BUDGET!I29</f>
        <v>0</v>
      </c>
      <c r="I29" s="20">
        <f>[3]BUDGET!J29</f>
        <v>0</v>
      </c>
      <c r="J29" s="20"/>
      <c r="K29" s="20"/>
      <c r="M29" s="102">
        <f t="shared" si="0"/>
        <v>0</v>
      </c>
      <c r="N29" s="102">
        <f t="shared" si="1"/>
        <v>0</v>
      </c>
      <c r="O29" s="20"/>
    </row>
    <row r="30" spans="1:15" x14ac:dyDescent="0.2">
      <c r="A30" t="s">
        <v>183</v>
      </c>
      <c r="B30" s="20">
        <f>[3]BUDGET!C30</f>
        <v>6012031.2100670263</v>
      </c>
      <c r="C30" s="20">
        <f>[3]BUDGET!D30</f>
        <v>0</v>
      </c>
      <c r="D30" s="20">
        <f>[3]BUDGET!E30</f>
        <v>217198.56511233145</v>
      </c>
      <c r="E30" s="20">
        <f>[3]BUDGET!F30</f>
        <v>3711216.751926831</v>
      </c>
      <c r="F30" s="20">
        <f>[3]BUDGET!G30</f>
        <v>1248131.3212403243</v>
      </c>
      <c r="G30" s="20">
        <f>[3]BUDGET!H30</f>
        <v>530413.57566995337</v>
      </c>
      <c r="H30" s="20">
        <f>[3]BUDGET!I30</f>
        <v>1761990.8824702431</v>
      </c>
      <c r="I30" s="20">
        <f>[3]BUDGET!J30</f>
        <v>8410</v>
      </c>
      <c r="J30" s="20"/>
      <c r="K30" s="20"/>
      <c r="M30" s="102">
        <f t="shared" si="0"/>
        <v>3711216.751926831</v>
      </c>
      <c r="N30" s="102">
        <f t="shared" si="1"/>
        <v>2300814.4581401963</v>
      </c>
      <c r="O30" s="20"/>
    </row>
    <row r="31" spans="1:15" x14ac:dyDescent="0.2">
      <c r="B31" s="20">
        <f>[3]BUDGET!C31</f>
        <v>0</v>
      </c>
      <c r="C31" s="20">
        <f>[3]BUDGET!D31</f>
        <v>0</v>
      </c>
      <c r="D31" s="20">
        <f>[3]BUDGET!E31</f>
        <v>0</v>
      </c>
      <c r="E31" s="20">
        <f>[3]BUDGET!F31</f>
        <v>0</v>
      </c>
      <c r="F31" s="20">
        <f>[3]BUDGET!G31</f>
        <v>0</v>
      </c>
      <c r="G31" s="20">
        <f>[3]BUDGET!H31</f>
        <v>0</v>
      </c>
      <c r="H31" s="20">
        <f>[3]BUDGET!I31</f>
        <v>0</v>
      </c>
      <c r="I31" s="20">
        <f>[3]BUDGET!J31</f>
        <v>0</v>
      </c>
      <c r="J31" s="20"/>
      <c r="K31" s="20"/>
      <c r="M31" s="102">
        <f t="shared" si="0"/>
        <v>0</v>
      </c>
      <c r="N31" s="102">
        <f t="shared" si="1"/>
        <v>0</v>
      </c>
      <c r="O31" s="20"/>
    </row>
    <row r="32" spans="1:15" x14ac:dyDescent="0.2">
      <c r="A32" s="78" t="s">
        <v>184</v>
      </c>
      <c r="B32" s="20">
        <f>[3]BUDGET!C32</f>
        <v>0</v>
      </c>
      <c r="C32" s="20">
        <f>[3]BUDGET!D32</f>
        <v>0</v>
      </c>
      <c r="D32" s="20">
        <f>[3]BUDGET!E32</f>
        <v>0</v>
      </c>
      <c r="E32" s="20">
        <f>[3]BUDGET!F32</f>
        <v>0</v>
      </c>
      <c r="F32" s="20">
        <f>[3]BUDGET!G32</f>
        <v>0</v>
      </c>
      <c r="G32" s="20">
        <f>[3]BUDGET!H32</f>
        <v>0</v>
      </c>
      <c r="H32" s="20">
        <f>[3]BUDGET!I32</f>
        <v>0</v>
      </c>
      <c r="I32" s="20">
        <f>[3]BUDGET!J32</f>
        <v>0</v>
      </c>
      <c r="J32" s="20"/>
      <c r="K32" s="20"/>
      <c r="M32" s="102">
        <f t="shared" si="0"/>
        <v>0</v>
      </c>
      <c r="N32" s="102">
        <f t="shared" si="1"/>
        <v>0</v>
      </c>
      <c r="O32" s="20"/>
    </row>
    <row r="33" spans="1:15" x14ac:dyDescent="0.2">
      <c r="A33" s="78" t="s">
        <v>185</v>
      </c>
      <c r="B33" s="20">
        <f>[3]BUDGET!C33</f>
        <v>0</v>
      </c>
      <c r="C33" s="20">
        <f>[3]BUDGET!D33</f>
        <v>0</v>
      </c>
      <c r="D33" s="20">
        <f>[3]BUDGET!E33</f>
        <v>0</v>
      </c>
      <c r="E33" s="20">
        <f>[3]BUDGET!F33</f>
        <v>0</v>
      </c>
      <c r="F33" s="20">
        <f>[3]BUDGET!G33</f>
        <v>0</v>
      </c>
      <c r="G33" s="20">
        <f>[3]BUDGET!H33</f>
        <v>0</v>
      </c>
      <c r="H33" s="20">
        <f>[3]BUDGET!I33</f>
        <v>0</v>
      </c>
      <c r="I33" s="20">
        <f>[3]BUDGET!J33</f>
        <v>0</v>
      </c>
      <c r="J33" s="20"/>
      <c r="K33" s="20"/>
      <c r="M33" s="102">
        <f t="shared" si="0"/>
        <v>0</v>
      </c>
      <c r="N33" s="102">
        <f t="shared" si="1"/>
        <v>0</v>
      </c>
      <c r="O33" s="20"/>
    </row>
    <row r="34" spans="1:15" x14ac:dyDescent="0.2">
      <c r="A34" s="78" t="s">
        <v>188</v>
      </c>
      <c r="B34" s="20">
        <f>[3]BUDGET!C34</f>
        <v>0</v>
      </c>
      <c r="C34" s="20">
        <f>[3]BUDGET!D34</f>
        <v>0</v>
      </c>
      <c r="D34" s="20">
        <f>[3]BUDGET!E34</f>
        <v>0</v>
      </c>
      <c r="E34" s="20">
        <f>[3]BUDGET!F34</f>
        <v>0</v>
      </c>
      <c r="F34" s="20">
        <f>[3]BUDGET!G34</f>
        <v>0</v>
      </c>
      <c r="G34" s="20">
        <f>[3]BUDGET!H34</f>
        <v>0</v>
      </c>
      <c r="H34" s="20">
        <f>[3]BUDGET!I34</f>
        <v>0</v>
      </c>
      <c r="I34" s="20">
        <f>[3]BUDGET!J34</f>
        <v>0</v>
      </c>
      <c r="J34" s="20"/>
      <c r="K34" s="20"/>
      <c r="M34" s="102">
        <f t="shared" si="0"/>
        <v>0</v>
      </c>
      <c r="N34" s="102">
        <f t="shared" si="1"/>
        <v>0</v>
      </c>
      <c r="O34" s="20"/>
    </row>
    <row r="35" spans="1:15" x14ac:dyDescent="0.2">
      <c r="A35" s="66" t="s">
        <v>239</v>
      </c>
      <c r="B35" s="20">
        <f>[3]BUDGET!C35</f>
        <v>0</v>
      </c>
      <c r="C35" s="20">
        <f>[3]BUDGET!D35</f>
        <v>0</v>
      </c>
      <c r="D35" s="20">
        <f>[3]BUDGET!E35</f>
        <v>0</v>
      </c>
      <c r="E35" s="20">
        <f>[3]BUDGET!F35</f>
        <v>0</v>
      </c>
      <c r="F35" s="20">
        <f>[3]BUDGET!G35</f>
        <v>0</v>
      </c>
      <c r="G35" s="20">
        <f>[3]BUDGET!H35</f>
        <v>0</v>
      </c>
      <c r="H35" s="20">
        <f>[3]BUDGET!I35</f>
        <v>0</v>
      </c>
      <c r="I35" s="20">
        <f>[3]BUDGET!J35</f>
        <v>0</v>
      </c>
      <c r="J35" s="20"/>
      <c r="K35" s="20"/>
      <c r="M35" s="102">
        <f t="shared" si="0"/>
        <v>0</v>
      </c>
      <c r="N35" s="102">
        <f t="shared" si="1"/>
        <v>0</v>
      </c>
      <c r="O35" s="20"/>
    </row>
    <row r="36" spans="1:15" x14ac:dyDescent="0.2">
      <c r="A36" s="66" t="s">
        <v>238</v>
      </c>
      <c r="B36" s="20">
        <f>[3]BUDGET!C36</f>
        <v>0</v>
      </c>
      <c r="C36" s="20">
        <f>[3]BUDGET!D36</f>
        <v>0</v>
      </c>
      <c r="D36" s="20">
        <f>[3]BUDGET!E36</f>
        <v>0</v>
      </c>
      <c r="E36" s="20">
        <f>[3]BUDGET!F36</f>
        <v>0</v>
      </c>
      <c r="F36" s="20">
        <f>[3]BUDGET!G36</f>
        <v>0</v>
      </c>
      <c r="G36" s="20">
        <f>[3]BUDGET!H36</f>
        <v>0</v>
      </c>
      <c r="H36" s="20">
        <f>[3]BUDGET!I36</f>
        <v>0</v>
      </c>
      <c r="I36" s="20">
        <f>[3]BUDGET!J36</f>
        <v>0</v>
      </c>
      <c r="J36" s="20"/>
      <c r="K36" s="20"/>
      <c r="M36" s="102">
        <f t="shared" si="0"/>
        <v>0</v>
      </c>
      <c r="N36" s="102">
        <f t="shared" si="1"/>
        <v>0</v>
      </c>
      <c r="O36" s="20"/>
    </row>
    <row r="37" spans="1:15" x14ac:dyDescent="0.2">
      <c r="A37" s="66" t="s">
        <v>255</v>
      </c>
      <c r="B37" s="20">
        <f>[3]BUDGET!C37</f>
        <v>0</v>
      </c>
      <c r="C37" s="20">
        <f>[3]BUDGET!D37</f>
        <v>0</v>
      </c>
      <c r="D37" s="20">
        <f>[3]BUDGET!E37</f>
        <v>0</v>
      </c>
      <c r="E37" s="20">
        <f>[3]BUDGET!F37</f>
        <v>0</v>
      </c>
      <c r="F37" s="20">
        <f>[3]BUDGET!G37</f>
        <v>0</v>
      </c>
      <c r="G37" s="20">
        <f>[3]BUDGET!H37</f>
        <v>0</v>
      </c>
      <c r="H37" s="20">
        <f>[3]BUDGET!I37</f>
        <v>0</v>
      </c>
      <c r="I37" s="20">
        <f>[3]BUDGET!J37</f>
        <v>0</v>
      </c>
      <c r="J37" s="20"/>
      <c r="K37" s="20"/>
      <c r="M37" s="102">
        <f t="shared" si="0"/>
        <v>0</v>
      </c>
      <c r="N37" s="102">
        <f t="shared" si="1"/>
        <v>0</v>
      </c>
      <c r="O37" s="20"/>
    </row>
    <row r="38" spans="1:15" x14ac:dyDescent="0.2">
      <c r="A38" s="78" t="s">
        <v>189</v>
      </c>
      <c r="B38" s="20">
        <f>[3]BUDGET!C38</f>
        <v>0</v>
      </c>
      <c r="C38" s="20">
        <f>[3]BUDGET!D38</f>
        <v>0</v>
      </c>
      <c r="D38" s="20">
        <f>[3]BUDGET!E38</f>
        <v>0</v>
      </c>
      <c r="E38" s="20">
        <f>[3]BUDGET!F38</f>
        <v>0</v>
      </c>
      <c r="F38" s="20">
        <f>[3]BUDGET!G38</f>
        <v>0</v>
      </c>
      <c r="G38" s="20">
        <f>[3]BUDGET!H38</f>
        <v>0</v>
      </c>
      <c r="H38" s="20">
        <f>[3]BUDGET!I38</f>
        <v>0</v>
      </c>
      <c r="I38" s="20">
        <f>[3]BUDGET!J38</f>
        <v>0</v>
      </c>
      <c r="J38" s="20"/>
      <c r="K38" s="20"/>
      <c r="M38" s="102">
        <f t="shared" si="0"/>
        <v>0</v>
      </c>
      <c r="N38" s="102">
        <f t="shared" si="1"/>
        <v>0</v>
      </c>
      <c r="O38" s="20"/>
    </row>
    <row r="39" spans="1:15" x14ac:dyDescent="0.2">
      <c r="A39" s="78" t="s">
        <v>190</v>
      </c>
      <c r="B39" s="20">
        <f>[3]BUDGET!C39</f>
        <v>0</v>
      </c>
      <c r="C39" s="20">
        <f>[3]BUDGET!D39</f>
        <v>0</v>
      </c>
      <c r="D39" s="20">
        <f>[3]BUDGET!E39</f>
        <v>0</v>
      </c>
      <c r="E39" s="20">
        <f>[3]BUDGET!F39</f>
        <v>0</v>
      </c>
      <c r="F39" s="20">
        <f>[3]BUDGET!G39</f>
        <v>0</v>
      </c>
      <c r="G39" s="20">
        <f>[3]BUDGET!H39</f>
        <v>0</v>
      </c>
      <c r="H39" s="20">
        <f>[3]BUDGET!I39</f>
        <v>0</v>
      </c>
      <c r="I39" s="20">
        <f>[3]BUDGET!J39</f>
        <v>0</v>
      </c>
      <c r="J39" s="20"/>
      <c r="K39" s="20"/>
      <c r="M39" s="102">
        <f t="shared" si="0"/>
        <v>0</v>
      </c>
      <c r="N39" s="102">
        <f t="shared" si="1"/>
        <v>0</v>
      </c>
      <c r="O39" s="20"/>
    </row>
    <row r="40" spans="1:15" x14ac:dyDescent="0.2">
      <c r="A40" s="78" t="s">
        <v>191</v>
      </c>
      <c r="B40" s="20">
        <f>[3]BUDGET!C40</f>
        <v>530413.57566995337</v>
      </c>
      <c r="C40" s="20">
        <f>[3]BUDGET!D40</f>
        <v>0</v>
      </c>
      <c r="D40" s="20">
        <f>[3]BUDGET!E40</f>
        <v>0</v>
      </c>
      <c r="E40" s="20">
        <f>[3]BUDGET!F40</f>
        <v>0</v>
      </c>
      <c r="F40" s="20">
        <f>[3]BUDGET!G40</f>
        <v>0</v>
      </c>
      <c r="G40" s="20">
        <f>[3]BUDGET!H40</f>
        <v>530413.57566995337</v>
      </c>
      <c r="H40" s="20">
        <f>[3]BUDGET!I40</f>
        <v>0</v>
      </c>
      <c r="I40" s="20">
        <f>[3]BUDGET!J40</f>
        <v>0</v>
      </c>
      <c r="J40" s="20"/>
      <c r="K40" s="20"/>
      <c r="M40" s="102">
        <f t="shared" si="0"/>
        <v>0</v>
      </c>
      <c r="N40" s="102">
        <f t="shared" si="1"/>
        <v>530413.57566995337</v>
      </c>
      <c r="O40" s="20"/>
    </row>
    <row r="41" spans="1:15" x14ac:dyDescent="0.2">
      <c r="A41" s="78" t="s">
        <v>192</v>
      </c>
      <c r="B41" s="20">
        <f>[3]BUDGET!C41</f>
        <v>0</v>
      </c>
      <c r="C41" s="20">
        <f>[3]BUDGET!D41</f>
        <v>0</v>
      </c>
      <c r="D41" s="20">
        <f>[3]BUDGET!E41</f>
        <v>0</v>
      </c>
      <c r="E41" s="20">
        <f>[3]BUDGET!F41</f>
        <v>0</v>
      </c>
      <c r="F41" s="20">
        <f>[3]BUDGET!G41</f>
        <v>0</v>
      </c>
      <c r="G41" s="20">
        <f>[3]BUDGET!H41</f>
        <v>0</v>
      </c>
      <c r="H41" s="20">
        <f>[3]BUDGET!I41</f>
        <v>0</v>
      </c>
      <c r="I41" s="20">
        <f>[3]BUDGET!J41</f>
        <v>0</v>
      </c>
      <c r="J41" s="20"/>
      <c r="K41" s="20"/>
      <c r="M41" s="102">
        <f t="shared" si="0"/>
        <v>0</v>
      </c>
      <c r="N41" s="102">
        <f t="shared" si="1"/>
        <v>0</v>
      </c>
      <c r="O41" s="20"/>
    </row>
    <row r="42" spans="1:15" x14ac:dyDescent="0.2">
      <c r="A42" s="78" t="s">
        <v>193</v>
      </c>
      <c r="B42" s="20">
        <f>[3]BUDGET!C42</f>
        <v>0</v>
      </c>
      <c r="C42" s="20">
        <f>[3]BUDGET!D42</f>
        <v>0</v>
      </c>
      <c r="D42" s="20">
        <f>[3]BUDGET!E42</f>
        <v>0</v>
      </c>
      <c r="E42" s="20">
        <f>[3]BUDGET!F42</f>
        <v>0</v>
      </c>
      <c r="F42" s="20">
        <f>[3]BUDGET!G42</f>
        <v>0</v>
      </c>
      <c r="G42" s="20">
        <f>[3]BUDGET!H42</f>
        <v>0</v>
      </c>
      <c r="H42" s="20">
        <f>[3]BUDGET!I42</f>
        <v>0</v>
      </c>
      <c r="I42" s="20">
        <f>[3]BUDGET!J42</f>
        <v>0</v>
      </c>
      <c r="J42" s="20"/>
      <c r="K42" s="20"/>
      <c r="M42" s="102">
        <f t="shared" si="0"/>
        <v>0</v>
      </c>
      <c r="N42" s="102">
        <f t="shared" si="1"/>
        <v>0</v>
      </c>
      <c r="O42" s="20"/>
    </row>
    <row r="43" spans="1:15" x14ac:dyDescent="0.2">
      <c r="A43" s="78" t="s">
        <v>194</v>
      </c>
      <c r="B43" s="20">
        <f>[3]BUDGET!C43</f>
        <v>0</v>
      </c>
      <c r="C43" s="20">
        <f>[3]BUDGET!D43</f>
        <v>0</v>
      </c>
      <c r="D43" s="20">
        <f>[3]BUDGET!E43</f>
        <v>0</v>
      </c>
      <c r="E43" s="20">
        <f>[3]BUDGET!F43</f>
        <v>0</v>
      </c>
      <c r="F43" s="20">
        <f>[3]BUDGET!G43</f>
        <v>0</v>
      </c>
      <c r="G43" s="20">
        <f>[3]BUDGET!H43</f>
        <v>0</v>
      </c>
      <c r="H43" s="20">
        <f>[3]BUDGET!I43</f>
        <v>0</v>
      </c>
      <c r="I43" s="20">
        <f>[3]BUDGET!J43</f>
        <v>0</v>
      </c>
      <c r="J43" s="20"/>
      <c r="K43" s="20"/>
      <c r="M43" s="102">
        <f t="shared" si="0"/>
        <v>0</v>
      </c>
      <c r="N43" s="102">
        <f t="shared" si="1"/>
        <v>0</v>
      </c>
      <c r="O43" s="20"/>
    </row>
    <row r="44" spans="1:15" x14ac:dyDescent="0.2">
      <c r="A44" s="66" t="s">
        <v>258</v>
      </c>
      <c r="B44" s="20">
        <f>[3]BUDGET!C44</f>
        <v>0</v>
      </c>
      <c r="C44" s="20">
        <f>[3]BUDGET!D44</f>
        <v>0</v>
      </c>
      <c r="D44" s="20">
        <f>[3]BUDGET!E44</f>
        <v>0</v>
      </c>
      <c r="E44" s="20">
        <f>[3]BUDGET!F44</f>
        <v>0</v>
      </c>
      <c r="F44" s="20">
        <f>[3]BUDGET!G44</f>
        <v>0</v>
      </c>
      <c r="G44" s="20">
        <f>[3]BUDGET!H44</f>
        <v>0</v>
      </c>
      <c r="H44" s="20">
        <f>[3]BUDGET!I44</f>
        <v>0</v>
      </c>
      <c r="I44" s="20">
        <f>[3]BUDGET!J44</f>
        <v>0</v>
      </c>
      <c r="J44" s="20"/>
      <c r="K44" s="20"/>
      <c r="M44" s="102">
        <f t="shared" si="0"/>
        <v>0</v>
      </c>
      <c r="N44" s="102">
        <f t="shared" si="1"/>
        <v>0</v>
      </c>
      <c r="O44" s="20"/>
    </row>
    <row r="45" spans="1:15" x14ac:dyDescent="0.2">
      <c r="A45" s="78" t="s">
        <v>196</v>
      </c>
      <c r="B45" s="20">
        <f>[3]BUDGET!C45</f>
        <v>0</v>
      </c>
      <c r="C45" s="20">
        <f>[3]BUDGET!D45</f>
        <v>0</v>
      </c>
      <c r="D45" s="20">
        <f>[3]BUDGET!E45</f>
        <v>0</v>
      </c>
      <c r="E45" s="20">
        <f>[3]BUDGET!F45</f>
        <v>0</v>
      </c>
      <c r="F45" s="20">
        <f>[3]BUDGET!G45</f>
        <v>0</v>
      </c>
      <c r="G45" s="20">
        <f>[3]BUDGET!H45</f>
        <v>0</v>
      </c>
      <c r="H45" s="20">
        <f>[3]BUDGET!I45</f>
        <v>0</v>
      </c>
      <c r="I45" s="20">
        <f>[3]BUDGET!J45</f>
        <v>0</v>
      </c>
      <c r="J45" s="20"/>
      <c r="K45" s="20"/>
      <c r="M45" s="102">
        <f t="shared" si="0"/>
        <v>0</v>
      </c>
      <c r="N45" s="102">
        <f t="shared" si="1"/>
        <v>0</v>
      </c>
      <c r="O45" s="20"/>
    </row>
    <row r="46" spans="1:15" x14ac:dyDescent="0.2">
      <c r="A46" s="78" t="s">
        <v>197</v>
      </c>
      <c r="B46" s="20">
        <f>[3]BUDGET!C46</f>
        <v>0</v>
      </c>
      <c r="C46" s="20">
        <f>[3]BUDGET!D46</f>
        <v>0</v>
      </c>
      <c r="D46" s="20">
        <f>[3]BUDGET!E46</f>
        <v>0</v>
      </c>
      <c r="E46" s="20">
        <f>[3]BUDGET!F46</f>
        <v>0</v>
      </c>
      <c r="F46" s="20">
        <f>[3]BUDGET!G46</f>
        <v>0</v>
      </c>
      <c r="G46" s="20">
        <f>[3]BUDGET!H46</f>
        <v>0</v>
      </c>
      <c r="H46" s="20">
        <f>[3]BUDGET!I46</f>
        <v>0</v>
      </c>
      <c r="I46" s="20">
        <f>[3]BUDGET!J46</f>
        <v>0</v>
      </c>
      <c r="J46" s="20"/>
      <c r="K46" s="20"/>
      <c r="M46" s="102">
        <f t="shared" si="0"/>
        <v>0</v>
      </c>
      <c r="N46" s="102">
        <f t="shared" si="1"/>
        <v>0</v>
      </c>
      <c r="O46" s="20"/>
    </row>
    <row r="47" spans="1:15" x14ac:dyDescent="0.2">
      <c r="A47" s="66" t="s">
        <v>259</v>
      </c>
      <c r="B47" s="20">
        <f>[3]BUDGET!C47</f>
        <v>0</v>
      </c>
      <c r="C47" s="20">
        <f>[3]BUDGET!D47</f>
        <v>0</v>
      </c>
      <c r="D47" s="20">
        <f>[3]BUDGET!E47</f>
        <v>0</v>
      </c>
      <c r="E47" s="20">
        <f>[3]BUDGET!F47</f>
        <v>0</v>
      </c>
      <c r="F47" s="20">
        <f>[3]BUDGET!G47</f>
        <v>0</v>
      </c>
      <c r="G47" s="20">
        <f>[3]BUDGET!H47</f>
        <v>0</v>
      </c>
      <c r="H47" s="20">
        <f>[3]BUDGET!I47</f>
        <v>0</v>
      </c>
      <c r="I47" s="20">
        <f>[3]BUDGET!J47</f>
        <v>0</v>
      </c>
      <c r="J47" s="20"/>
      <c r="K47" s="20"/>
      <c r="M47" s="102">
        <f t="shared" si="0"/>
        <v>0</v>
      </c>
      <c r="N47" s="102">
        <f t="shared" si="1"/>
        <v>0</v>
      </c>
      <c r="O47" s="20"/>
    </row>
    <row r="48" spans="1:15" x14ac:dyDescent="0.2">
      <c r="A48" s="67" t="s">
        <v>240</v>
      </c>
      <c r="B48" s="20">
        <f>[3]BUDGET!C48</f>
        <v>0</v>
      </c>
      <c r="C48" s="20">
        <f>[3]BUDGET!D48</f>
        <v>0</v>
      </c>
      <c r="D48" s="20">
        <f>[3]BUDGET!E48</f>
        <v>0</v>
      </c>
      <c r="E48" s="20">
        <f>[3]BUDGET!F48</f>
        <v>0</v>
      </c>
      <c r="F48" s="20">
        <f>[3]BUDGET!G48</f>
        <v>0</v>
      </c>
      <c r="G48" s="20">
        <f>[3]BUDGET!H48</f>
        <v>0</v>
      </c>
      <c r="H48" s="20">
        <f>[3]BUDGET!I48</f>
        <v>0</v>
      </c>
      <c r="I48" s="20">
        <f>[3]BUDGET!J48</f>
        <v>0</v>
      </c>
      <c r="J48" s="20"/>
      <c r="K48" s="20"/>
      <c r="M48" s="102">
        <f t="shared" si="0"/>
        <v>0</v>
      </c>
      <c r="N48" s="102">
        <f t="shared" si="1"/>
        <v>0</v>
      </c>
      <c r="O48" s="20"/>
    </row>
    <row r="49" spans="1:15" x14ac:dyDescent="0.2">
      <c r="A49" s="78" t="s">
        <v>199</v>
      </c>
      <c r="B49" s="20">
        <f>[3]BUDGET!C49</f>
        <v>0</v>
      </c>
      <c r="C49" s="20">
        <f>[3]BUDGET!D49</f>
        <v>0</v>
      </c>
      <c r="D49" s="20">
        <f>[3]BUDGET!E49</f>
        <v>0</v>
      </c>
      <c r="E49" s="20">
        <f>[3]BUDGET!F49</f>
        <v>0</v>
      </c>
      <c r="F49" s="20">
        <f>[3]BUDGET!G49</f>
        <v>0</v>
      </c>
      <c r="G49" s="20">
        <f>[3]BUDGET!H49</f>
        <v>0</v>
      </c>
      <c r="H49" s="20">
        <f>[3]BUDGET!I49</f>
        <v>0</v>
      </c>
      <c r="I49" s="20">
        <f>[3]BUDGET!J49</f>
        <v>0</v>
      </c>
      <c r="J49" s="20"/>
      <c r="K49" s="20"/>
      <c r="M49" s="102">
        <f t="shared" si="0"/>
        <v>0</v>
      </c>
      <c r="N49" s="102">
        <f t="shared" si="1"/>
        <v>0</v>
      </c>
      <c r="O49" s="20"/>
    </row>
    <row r="50" spans="1:15" x14ac:dyDescent="0.2">
      <c r="A50" s="78" t="s">
        <v>200</v>
      </c>
      <c r="B50" s="20">
        <f>[3]BUDGET!C50</f>
        <v>0</v>
      </c>
      <c r="C50" s="20">
        <f>[3]BUDGET!D50</f>
        <v>0</v>
      </c>
      <c r="D50" s="20">
        <f>[3]BUDGET!E50</f>
        <v>0</v>
      </c>
      <c r="E50" s="20">
        <f>[3]BUDGET!F50</f>
        <v>0</v>
      </c>
      <c r="F50" s="20">
        <f>[3]BUDGET!G50</f>
        <v>0</v>
      </c>
      <c r="G50" s="20">
        <f>[3]BUDGET!H50</f>
        <v>0</v>
      </c>
      <c r="H50" s="20">
        <f>[3]BUDGET!I50</f>
        <v>0</v>
      </c>
      <c r="I50" s="20">
        <f>[3]BUDGET!J50</f>
        <v>0</v>
      </c>
      <c r="J50" s="20"/>
      <c r="K50" s="20"/>
      <c r="M50" s="102">
        <f t="shared" si="0"/>
        <v>0</v>
      </c>
      <c r="N50" s="102">
        <f t="shared" si="1"/>
        <v>0</v>
      </c>
      <c r="O50" s="20"/>
    </row>
    <row r="51" spans="1:15" x14ac:dyDescent="0.2">
      <c r="A51" s="78" t="s">
        <v>174</v>
      </c>
      <c r="B51" s="20">
        <f>[3]BUDGET!C51</f>
        <v>0</v>
      </c>
      <c r="C51" s="20">
        <f>[3]BUDGET!D51</f>
        <v>0</v>
      </c>
      <c r="D51" s="20">
        <f>[3]BUDGET!E51</f>
        <v>0</v>
      </c>
      <c r="E51" s="20">
        <f>[3]BUDGET!F51</f>
        <v>0</v>
      </c>
      <c r="F51" s="20">
        <f>[3]BUDGET!G51</f>
        <v>0</v>
      </c>
      <c r="G51" s="20">
        <f>[3]BUDGET!H51</f>
        <v>0</v>
      </c>
      <c r="H51" s="20">
        <f>[3]BUDGET!I51</f>
        <v>0</v>
      </c>
      <c r="I51" s="20">
        <f>[3]BUDGET!J51</f>
        <v>0</v>
      </c>
      <c r="J51" s="20"/>
      <c r="K51" s="20"/>
      <c r="M51" s="102">
        <f t="shared" si="0"/>
        <v>0</v>
      </c>
      <c r="N51" s="102">
        <f t="shared" si="1"/>
        <v>0</v>
      </c>
      <c r="O51" s="20"/>
    </row>
    <row r="52" spans="1:15" x14ac:dyDescent="0.2">
      <c r="A52" s="78" t="s">
        <v>201</v>
      </c>
      <c r="B52" s="20">
        <f>[3]BUDGET!C52</f>
        <v>0</v>
      </c>
      <c r="C52" s="20">
        <f>[3]BUDGET!D52</f>
        <v>0</v>
      </c>
      <c r="D52" s="20">
        <f>[3]BUDGET!E52</f>
        <v>0</v>
      </c>
      <c r="E52" s="20">
        <f>[3]BUDGET!F52</f>
        <v>0</v>
      </c>
      <c r="F52" s="20">
        <f>[3]BUDGET!G52</f>
        <v>0</v>
      </c>
      <c r="G52" s="20">
        <f>[3]BUDGET!H52</f>
        <v>0</v>
      </c>
      <c r="H52" s="20">
        <f>[3]BUDGET!I52</f>
        <v>0</v>
      </c>
      <c r="I52" s="20">
        <f>[3]BUDGET!J52</f>
        <v>0</v>
      </c>
      <c r="J52" s="20"/>
      <c r="K52" s="20"/>
      <c r="M52" s="102">
        <f t="shared" si="0"/>
        <v>0</v>
      </c>
      <c r="N52" s="102">
        <f t="shared" si="1"/>
        <v>0</v>
      </c>
      <c r="O52" s="20"/>
    </row>
    <row r="53" spans="1:15" x14ac:dyDescent="0.2">
      <c r="A53" s="78" t="s">
        <v>202</v>
      </c>
      <c r="B53" s="20">
        <f>[3]BUDGET!C53</f>
        <v>0</v>
      </c>
      <c r="C53" s="20">
        <f>[3]BUDGET!D53</f>
        <v>0</v>
      </c>
      <c r="D53" s="20">
        <f>[3]BUDGET!E53</f>
        <v>0</v>
      </c>
      <c r="E53" s="20">
        <f>[3]BUDGET!F53</f>
        <v>0</v>
      </c>
      <c r="F53" s="20">
        <f>[3]BUDGET!G53</f>
        <v>0</v>
      </c>
      <c r="G53" s="20">
        <f>[3]BUDGET!H53</f>
        <v>0</v>
      </c>
      <c r="H53" s="20">
        <f>[3]BUDGET!I53</f>
        <v>0</v>
      </c>
      <c r="I53" s="20">
        <f>[3]BUDGET!J53</f>
        <v>0</v>
      </c>
      <c r="J53" s="20"/>
      <c r="K53" s="20"/>
      <c r="M53" s="102">
        <f t="shared" si="0"/>
        <v>0</v>
      </c>
      <c r="N53" s="102">
        <f t="shared" si="1"/>
        <v>0</v>
      </c>
      <c r="O53" s="20"/>
    </row>
    <row r="54" spans="1:15" x14ac:dyDescent="0.2">
      <c r="A54" s="78" t="s">
        <v>203</v>
      </c>
      <c r="B54" s="20">
        <f>[3]BUDGET!C54</f>
        <v>0</v>
      </c>
      <c r="C54" s="20">
        <f>[3]BUDGET!D54</f>
        <v>0</v>
      </c>
      <c r="D54" s="20">
        <f>[3]BUDGET!E54</f>
        <v>0</v>
      </c>
      <c r="E54" s="20">
        <f>[3]BUDGET!F54</f>
        <v>0</v>
      </c>
      <c r="F54" s="20">
        <f>[3]BUDGET!G54</f>
        <v>0</v>
      </c>
      <c r="G54" s="20">
        <f>[3]BUDGET!H54</f>
        <v>0</v>
      </c>
      <c r="H54" s="20">
        <f>[3]BUDGET!I54</f>
        <v>0</v>
      </c>
      <c r="I54" s="20">
        <f>[3]BUDGET!J54</f>
        <v>0</v>
      </c>
      <c r="J54" s="20"/>
      <c r="K54" s="20"/>
      <c r="M54" s="102">
        <f t="shared" si="0"/>
        <v>0</v>
      </c>
      <c r="N54" s="102">
        <f t="shared" si="1"/>
        <v>0</v>
      </c>
      <c r="O54" s="20"/>
    </row>
    <row r="55" spans="1:15" x14ac:dyDescent="0.2">
      <c r="A55" s="78" t="s">
        <v>204</v>
      </c>
      <c r="B55" s="20">
        <f>[3]BUDGET!C55</f>
        <v>0</v>
      </c>
      <c r="C55" s="20">
        <f>[3]BUDGET!D55</f>
        <v>0</v>
      </c>
      <c r="D55" s="20">
        <f>[3]BUDGET!E55</f>
        <v>0</v>
      </c>
      <c r="E55" s="20">
        <f>[3]BUDGET!F55</f>
        <v>0</v>
      </c>
      <c r="F55" s="20">
        <f>[3]BUDGET!G55</f>
        <v>0</v>
      </c>
      <c r="G55" s="20">
        <f>[3]BUDGET!H55</f>
        <v>0</v>
      </c>
      <c r="H55" s="20">
        <f>[3]BUDGET!I55</f>
        <v>0</v>
      </c>
      <c r="I55" s="20">
        <f>[3]BUDGET!J55</f>
        <v>0</v>
      </c>
      <c r="J55" s="20"/>
      <c r="K55" s="20"/>
      <c r="M55" s="102">
        <f t="shared" si="0"/>
        <v>0</v>
      </c>
      <c r="N55" s="102">
        <f t="shared" si="1"/>
        <v>0</v>
      </c>
      <c r="O55" s="20"/>
    </row>
    <row r="56" spans="1:15" x14ac:dyDescent="0.2">
      <c r="A56" s="78" t="s">
        <v>205</v>
      </c>
      <c r="B56" s="20">
        <f>[3]BUDGET!C56</f>
        <v>0</v>
      </c>
      <c r="C56" s="20">
        <f>[3]BUDGET!D56</f>
        <v>0</v>
      </c>
      <c r="D56" s="20">
        <f>[3]BUDGET!E56</f>
        <v>0</v>
      </c>
      <c r="E56" s="20">
        <f>[3]BUDGET!F56</f>
        <v>0</v>
      </c>
      <c r="F56" s="20">
        <f>[3]BUDGET!G56</f>
        <v>0</v>
      </c>
      <c r="G56" s="20">
        <f>[3]BUDGET!H56</f>
        <v>0</v>
      </c>
      <c r="H56" s="20">
        <f>[3]BUDGET!I56</f>
        <v>0</v>
      </c>
      <c r="I56" s="20">
        <f>[3]BUDGET!J56</f>
        <v>0</v>
      </c>
      <c r="J56" s="20"/>
      <c r="K56" s="20"/>
      <c r="M56" s="102">
        <f t="shared" si="0"/>
        <v>0</v>
      </c>
      <c r="N56" s="102">
        <f t="shared" si="1"/>
        <v>0</v>
      </c>
      <c r="O56" s="20"/>
    </row>
    <row r="57" spans="1:15" x14ac:dyDescent="0.2">
      <c r="A57" s="78" t="s">
        <v>171</v>
      </c>
      <c r="B57" s="20">
        <f>[3]BUDGET!C57</f>
        <v>0</v>
      </c>
      <c r="C57" s="20">
        <f>[3]BUDGET!D57</f>
        <v>0</v>
      </c>
      <c r="D57" s="20">
        <f>[3]BUDGET!E57</f>
        <v>0</v>
      </c>
      <c r="E57" s="20">
        <f>[3]BUDGET!F57</f>
        <v>0</v>
      </c>
      <c r="F57" s="20">
        <f>[3]BUDGET!G57</f>
        <v>0</v>
      </c>
      <c r="G57" s="20">
        <f>[3]BUDGET!H57</f>
        <v>0</v>
      </c>
      <c r="H57" s="20">
        <f>[3]BUDGET!I57</f>
        <v>0</v>
      </c>
      <c r="I57" s="20">
        <f>[3]BUDGET!J57</f>
        <v>0</v>
      </c>
      <c r="J57" s="20"/>
      <c r="K57" s="20"/>
      <c r="M57" s="102">
        <f t="shared" si="0"/>
        <v>0</v>
      </c>
      <c r="N57" s="102">
        <f t="shared" si="1"/>
        <v>0</v>
      </c>
      <c r="O57" s="20"/>
    </row>
    <row r="58" spans="1:15" x14ac:dyDescent="0.2">
      <c r="A58" s="78" t="str">
        <f>[4]BUDGET!B58</f>
        <v>Gulf Coast 911 District</v>
      </c>
      <c r="B58" s="20">
        <f>[3]BUDGET!C58</f>
        <v>3711216.751926831</v>
      </c>
      <c r="C58" s="20">
        <f>[3]BUDGET!D58</f>
        <v>0</v>
      </c>
      <c r="D58" s="20">
        <f>[3]BUDGET!E58</f>
        <v>0</v>
      </c>
      <c r="E58" s="20">
        <f>[3]BUDGET!F58</f>
        <v>3711216.751926831</v>
      </c>
      <c r="F58" s="20">
        <f>[3]BUDGET!G58</f>
        <v>0</v>
      </c>
      <c r="G58" s="20">
        <f>[3]BUDGET!H58</f>
        <v>0</v>
      </c>
      <c r="H58" s="20">
        <f>[3]BUDGET!I58</f>
        <v>0</v>
      </c>
      <c r="I58" s="20">
        <f>[3]BUDGET!J58</f>
        <v>0</v>
      </c>
      <c r="J58" s="20"/>
      <c r="K58" s="20"/>
      <c r="M58" s="102">
        <f t="shared" si="0"/>
        <v>3711216.751926831</v>
      </c>
      <c r="N58" s="102">
        <f t="shared" si="1"/>
        <v>0</v>
      </c>
      <c r="O58" s="20"/>
    </row>
    <row r="59" spans="1:15" x14ac:dyDescent="0.2">
      <c r="A59" s="78" t="s">
        <v>74</v>
      </c>
      <c r="B59" s="20">
        <f>[3]BUDGET!C59</f>
        <v>0</v>
      </c>
      <c r="C59" s="20">
        <f>[3]BUDGET!D59</f>
        <v>0</v>
      </c>
      <c r="D59" s="20">
        <f>[3]BUDGET!E59</f>
        <v>0</v>
      </c>
      <c r="E59" s="20">
        <f>[3]BUDGET!F59</f>
        <v>0</v>
      </c>
      <c r="F59" s="20">
        <f>[3]BUDGET!G59</f>
        <v>0</v>
      </c>
      <c r="G59" s="20">
        <f>[3]BUDGET!H59</f>
        <v>0</v>
      </c>
      <c r="H59" s="20">
        <f>[3]BUDGET!I59</f>
        <v>0</v>
      </c>
      <c r="I59" s="20">
        <f>[3]BUDGET!J59</f>
        <v>0</v>
      </c>
      <c r="J59" s="20"/>
      <c r="K59" s="20"/>
      <c r="M59" s="102">
        <f t="shared" si="0"/>
        <v>0</v>
      </c>
      <c r="N59" s="102">
        <f t="shared" si="1"/>
        <v>0</v>
      </c>
      <c r="O59" s="20"/>
    </row>
    <row r="60" spans="1:15" x14ac:dyDescent="0.2">
      <c r="A60" s="78" t="s">
        <v>154</v>
      </c>
      <c r="B60" s="20">
        <f>[3]BUDGET!C60</f>
        <v>8410</v>
      </c>
      <c r="C60" s="20">
        <f>[3]BUDGET!D60</f>
        <v>0</v>
      </c>
      <c r="D60" s="20">
        <f>[3]BUDGET!E60</f>
        <v>0</v>
      </c>
      <c r="E60" s="20">
        <f>[3]BUDGET!F60</f>
        <v>0</v>
      </c>
      <c r="F60" s="20">
        <f>[3]BUDGET!G60</f>
        <v>0</v>
      </c>
      <c r="G60" s="20">
        <f>[3]BUDGET!H60</f>
        <v>0</v>
      </c>
      <c r="H60" s="20">
        <f>[3]BUDGET!I60</f>
        <v>0</v>
      </c>
      <c r="I60" s="20">
        <f>[3]BUDGET!J60</f>
        <v>8410</v>
      </c>
      <c r="J60" s="20"/>
      <c r="K60" s="20"/>
      <c r="M60" s="102">
        <f t="shared" si="0"/>
        <v>0</v>
      </c>
      <c r="N60" s="102">
        <f t="shared" si="1"/>
        <v>8410</v>
      </c>
      <c r="O60" s="20"/>
    </row>
    <row r="61" spans="1:15" x14ac:dyDescent="0.2">
      <c r="A61" s="78" t="s">
        <v>206</v>
      </c>
      <c r="B61" s="20">
        <f>[3]BUDGET!C61</f>
        <v>1760364</v>
      </c>
      <c r="C61" s="20">
        <f>[3]BUDGET!D61</f>
        <v>0</v>
      </c>
      <c r="D61" s="20">
        <f>[3]BUDGET!E61</f>
        <v>0</v>
      </c>
      <c r="E61" s="20">
        <f>[3]BUDGET!F61</f>
        <v>0</v>
      </c>
      <c r="F61" s="20">
        <f>[3]BUDGET!G61</f>
        <v>0</v>
      </c>
      <c r="G61" s="20">
        <f>[3]BUDGET!H61</f>
        <v>0</v>
      </c>
      <c r="H61" s="20">
        <f>[3]BUDGET!I61</f>
        <v>1760364</v>
      </c>
      <c r="I61" s="20">
        <f>[3]BUDGET!J61</f>
        <v>0</v>
      </c>
      <c r="J61" s="20"/>
      <c r="K61" s="20"/>
      <c r="M61" s="102">
        <f t="shared" si="0"/>
        <v>0</v>
      </c>
      <c r="N61" s="102">
        <f t="shared" si="1"/>
        <v>1760364</v>
      </c>
      <c r="O61" s="20"/>
    </row>
    <row r="62" spans="1:15" x14ac:dyDescent="0.2">
      <c r="A62" s="78" t="s">
        <v>146</v>
      </c>
      <c r="B62" s="20">
        <f>[3]BUDGET!C62</f>
        <v>0</v>
      </c>
      <c r="C62" s="20">
        <f>[3]BUDGET!D62</f>
        <v>0</v>
      </c>
      <c r="D62" s="20">
        <f>[3]BUDGET!E62</f>
        <v>0</v>
      </c>
      <c r="E62" s="20">
        <f>[3]BUDGET!F62</f>
        <v>0</v>
      </c>
      <c r="F62" s="20">
        <f>[3]BUDGET!G62</f>
        <v>0</v>
      </c>
      <c r="G62" s="20">
        <f>[3]BUDGET!H62</f>
        <v>0</v>
      </c>
      <c r="H62" s="20">
        <f>[3]BUDGET!I62</f>
        <v>0</v>
      </c>
      <c r="I62" s="20">
        <f>[3]BUDGET!J62</f>
        <v>0</v>
      </c>
      <c r="J62" s="20"/>
      <c r="K62" s="20"/>
      <c r="M62" s="102">
        <f t="shared" si="0"/>
        <v>0</v>
      </c>
      <c r="N62" s="102">
        <f t="shared" si="1"/>
        <v>0</v>
      </c>
      <c r="O62" s="20"/>
    </row>
    <row r="63" spans="1:15" x14ac:dyDescent="0.2">
      <c r="A63" s="78" t="s">
        <v>207</v>
      </c>
      <c r="B63" s="20">
        <f>[3]BUDGET!C63</f>
        <v>0</v>
      </c>
      <c r="C63" s="20">
        <f>[3]BUDGET!D63</f>
        <v>0</v>
      </c>
      <c r="D63" s="20">
        <f>[3]BUDGET!E63</f>
        <v>0</v>
      </c>
      <c r="E63" s="20">
        <f>[3]BUDGET!F63</f>
        <v>0</v>
      </c>
      <c r="F63" s="20">
        <f>[3]BUDGET!G63</f>
        <v>0</v>
      </c>
      <c r="G63" s="20">
        <f>[3]BUDGET!H63</f>
        <v>0</v>
      </c>
      <c r="H63" s="20">
        <f>[3]BUDGET!I63</f>
        <v>0</v>
      </c>
      <c r="I63" s="20">
        <f>[3]BUDGET!J63</f>
        <v>0</v>
      </c>
      <c r="J63" s="20"/>
      <c r="K63" s="20"/>
      <c r="M63" s="102">
        <f t="shared" si="0"/>
        <v>0</v>
      </c>
      <c r="N63" s="102">
        <f t="shared" si="1"/>
        <v>0</v>
      </c>
      <c r="O63" s="20"/>
    </row>
    <row r="64" spans="1:15" x14ac:dyDescent="0.2">
      <c r="A64" s="78" t="s">
        <v>208</v>
      </c>
      <c r="B64" s="20">
        <f>[3]BUDGET!C64</f>
        <v>0</v>
      </c>
      <c r="C64" s="20">
        <f>[3]BUDGET!D64</f>
        <v>0</v>
      </c>
      <c r="D64" s="20">
        <f>[3]BUDGET!E64</f>
        <v>0</v>
      </c>
      <c r="E64" s="20">
        <f>[3]BUDGET!F64</f>
        <v>0</v>
      </c>
      <c r="F64" s="20">
        <f>[3]BUDGET!G64</f>
        <v>0</v>
      </c>
      <c r="G64" s="20">
        <f>[3]BUDGET!H64</f>
        <v>0</v>
      </c>
      <c r="H64" s="20">
        <f>[3]BUDGET!I64</f>
        <v>0</v>
      </c>
      <c r="I64" s="20">
        <f>[3]BUDGET!J64</f>
        <v>0</v>
      </c>
      <c r="J64" s="20"/>
      <c r="K64" s="20"/>
      <c r="M64" s="102">
        <f t="shared" si="0"/>
        <v>0</v>
      </c>
      <c r="N64" s="102">
        <f t="shared" si="1"/>
        <v>0</v>
      </c>
      <c r="O64" s="20"/>
    </row>
    <row r="65" spans="1:15" x14ac:dyDescent="0.2">
      <c r="A65" s="78" t="s">
        <v>209</v>
      </c>
      <c r="B65" s="20">
        <f>[3]BUDGET!C65</f>
        <v>0</v>
      </c>
      <c r="C65" s="20">
        <f>[3]BUDGET!D65</f>
        <v>0</v>
      </c>
      <c r="D65" s="20">
        <f>[3]BUDGET!E65</f>
        <v>0</v>
      </c>
      <c r="E65" s="20">
        <f>[3]BUDGET!F65</f>
        <v>0</v>
      </c>
      <c r="F65" s="20">
        <f>[3]BUDGET!G65</f>
        <v>0</v>
      </c>
      <c r="G65" s="20">
        <f>[3]BUDGET!H65</f>
        <v>0</v>
      </c>
      <c r="H65" s="20">
        <f>[3]BUDGET!I65</f>
        <v>0</v>
      </c>
      <c r="I65" s="20">
        <f>[3]BUDGET!J65</f>
        <v>0</v>
      </c>
      <c r="J65" s="20"/>
      <c r="K65" s="20"/>
      <c r="M65" s="102">
        <f t="shared" si="0"/>
        <v>0</v>
      </c>
      <c r="N65" s="102">
        <f t="shared" si="1"/>
        <v>0</v>
      </c>
      <c r="O65" s="20"/>
    </row>
    <row r="66" spans="1:15" x14ac:dyDescent="0.2">
      <c r="A66" s="78" t="s">
        <v>210</v>
      </c>
      <c r="B66" s="20">
        <f>[3]BUDGET!C66</f>
        <v>0</v>
      </c>
      <c r="C66" s="20">
        <f>[3]BUDGET!D66</f>
        <v>0</v>
      </c>
      <c r="D66" s="20">
        <f>[3]BUDGET!E66</f>
        <v>0</v>
      </c>
      <c r="E66" s="20">
        <f>[3]BUDGET!F66</f>
        <v>0</v>
      </c>
      <c r="F66" s="20">
        <f>[3]BUDGET!G66</f>
        <v>0</v>
      </c>
      <c r="G66" s="20">
        <f>[3]BUDGET!H66</f>
        <v>0</v>
      </c>
      <c r="H66" s="20">
        <f>[3]BUDGET!I66</f>
        <v>0</v>
      </c>
      <c r="I66" s="20">
        <f>[3]BUDGET!J66</f>
        <v>0</v>
      </c>
      <c r="J66" s="20"/>
      <c r="K66" s="20"/>
      <c r="M66" s="102">
        <f t="shared" si="0"/>
        <v>0</v>
      </c>
      <c r="N66" s="102">
        <f t="shared" si="1"/>
        <v>0</v>
      </c>
      <c r="O66" s="20"/>
    </row>
    <row r="67" spans="1:15" x14ac:dyDescent="0.2">
      <c r="A67" s="78" t="s">
        <v>211</v>
      </c>
      <c r="B67" s="20">
        <f>[3]BUDGET!C67</f>
        <v>0</v>
      </c>
      <c r="C67" s="20">
        <f>[3]BUDGET!D67</f>
        <v>0</v>
      </c>
      <c r="D67" s="20">
        <f>[3]BUDGET!E67</f>
        <v>0</v>
      </c>
      <c r="E67" s="20">
        <f>[3]BUDGET!F67</f>
        <v>0</v>
      </c>
      <c r="F67" s="20">
        <f>[3]BUDGET!G67</f>
        <v>0</v>
      </c>
      <c r="G67" s="20">
        <f>[3]BUDGET!H67</f>
        <v>0</v>
      </c>
      <c r="H67" s="20">
        <f>[3]BUDGET!I67</f>
        <v>0</v>
      </c>
      <c r="I67" s="20">
        <f>[3]BUDGET!J67</f>
        <v>0</v>
      </c>
      <c r="J67" s="20"/>
      <c r="K67" s="20"/>
      <c r="M67" s="102">
        <f t="shared" si="0"/>
        <v>0</v>
      </c>
      <c r="N67" s="102">
        <f t="shared" si="1"/>
        <v>0</v>
      </c>
      <c r="O67" s="20"/>
    </row>
    <row r="68" spans="1:15" x14ac:dyDescent="0.2">
      <c r="A68" s="78" t="s">
        <v>114</v>
      </c>
      <c r="B68" s="20">
        <f>[3]BUDGET!C68</f>
        <v>0</v>
      </c>
      <c r="C68" s="20">
        <f>[3]BUDGET!D68</f>
        <v>0</v>
      </c>
      <c r="D68" s="20">
        <f>[3]BUDGET!E68</f>
        <v>0</v>
      </c>
      <c r="E68" s="20">
        <f>[3]BUDGET!F68</f>
        <v>0</v>
      </c>
      <c r="F68" s="20">
        <f>[3]BUDGET!G68</f>
        <v>0</v>
      </c>
      <c r="G68" s="20">
        <f>[3]BUDGET!H68</f>
        <v>0</v>
      </c>
      <c r="H68" s="20">
        <f>[3]BUDGET!I68</f>
        <v>0</v>
      </c>
      <c r="I68" s="20">
        <f>[3]BUDGET!J68</f>
        <v>0</v>
      </c>
      <c r="J68" s="20"/>
      <c r="K68" s="20"/>
      <c r="M68" s="102">
        <f t="shared" si="0"/>
        <v>0</v>
      </c>
      <c r="N68" s="102">
        <f t="shared" si="1"/>
        <v>0</v>
      </c>
      <c r="O68" s="20"/>
    </row>
    <row r="69" spans="1:15" x14ac:dyDescent="0.2">
      <c r="A69" s="78" t="s">
        <v>173</v>
      </c>
      <c r="B69" s="20">
        <f>[3]BUDGET!C69</f>
        <v>0</v>
      </c>
      <c r="C69" s="20">
        <f>[3]BUDGET!D69</f>
        <v>0</v>
      </c>
      <c r="D69" s="20">
        <f>[3]BUDGET!E69</f>
        <v>0</v>
      </c>
      <c r="E69" s="20">
        <f>[3]BUDGET!F69</f>
        <v>0</v>
      </c>
      <c r="F69" s="20">
        <f>[3]BUDGET!G69</f>
        <v>0</v>
      </c>
      <c r="G69" s="20">
        <f>[3]BUDGET!H69</f>
        <v>0</v>
      </c>
      <c r="H69" s="20">
        <f>[3]BUDGET!I69</f>
        <v>0</v>
      </c>
      <c r="I69" s="20">
        <f>[3]BUDGET!J69</f>
        <v>0</v>
      </c>
      <c r="J69" s="20"/>
      <c r="K69" s="20"/>
      <c r="M69" s="102">
        <f t="shared" si="0"/>
        <v>0</v>
      </c>
      <c r="N69" s="102">
        <f t="shared" si="1"/>
        <v>0</v>
      </c>
      <c r="O69" s="20"/>
    </row>
    <row r="70" spans="1:15" x14ac:dyDescent="0.2">
      <c r="A70" s="78" t="s">
        <v>212</v>
      </c>
      <c r="B70" s="20">
        <f>[3]BUDGET!C70</f>
        <v>1626.8824702431448</v>
      </c>
      <c r="C70" s="20">
        <f>[3]BUDGET!D70</f>
        <v>0</v>
      </c>
      <c r="D70" s="20">
        <f>[3]BUDGET!E70</f>
        <v>0</v>
      </c>
      <c r="E70" s="20">
        <f>[3]BUDGET!F70</f>
        <v>0</v>
      </c>
      <c r="F70" s="20">
        <f>[3]BUDGET!G70</f>
        <v>0</v>
      </c>
      <c r="G70" s="20">
        <f>[3]BUDGET!H70</f>
        <v>0</v>
      </c>
      <c r="H70" s="20">
        <f>[3]BUDGET!I70</f>
        <v>1626.8824702431448</v>
      </c>
      <c r="I70" s="20">
        <f>[3]BUDGET!J70</f>
        <v>0</v>
      </c>
      <c r="J70" s="20"/>
      <c r="K70" s="20"/>
      <c r="M70" s="102">
        <f t="shared" si="0"/>
        <v>0</v>
      </c>
      <c r="N70" s="102">
        <f t="shared" si="1"/>
        <v>1626.8824702431448</v>
      </c>
      <c r="O70" s="20"/>
    </row>
    <row r="71" spans="1:15" x14ac:dyDescent="0.2">
      <c r="A71" s="78"/>
      <c r="B71" s="20">
        <f>[3]BUDGET!C71</f>
        <v>0</v>
      </c>
      <c r="C71" s="20">
        <f>[3]BUDGET!D71</f>
        <v>0</v>
      </c>
      <c r="D71" s="20">
        <f>[3]BUDGET!E71</f>
        <v>0</v>
      </c>
      <c r="E71" s="20">
        <f>[3]BUDGET!F71</f>
        <v>0</v>
      </c>
      <c r="F71" s="20">
        <f>[3]BUDGET!G71</f>
        <v>0</v>
      </c>
      <c r="G71" s="20">
        <f>[3]BUDGET!H71</f>
        <v>0</v>
      </c>
      <c r="H71" s="20">
        <f>[3]BUDGET!I71</f>
        <v>0</v>
      </c>
      <c r="I71" s="20">
        <f>[3]BUDGET!J71</f>
        <v>0</v>
      </c>
      <c r="J71" s="20"/>
      <c r="K71" s="20"/>
      <c r="M71" s="102">
        <f t="shared" si="0"/>
        <v>0</v>
      </c>
      <c r="N71" s="102">
        <f t="shared" si="1"/>
        <v>0</v>
      </c>
      <c r="O71" s="20"/>
    </row>
    <row r="72" spans="1:15" x14ac:dyDescent="0.2">
      <c r="A72" s="78" t="s">
        <v>14</v>
      </c>
      <c r="B72" s="20">
        <f>[3]BUDGET!C72</f>
        <v>6012031.2100670282</v>
      </c>
      <c r="C72" s="20">
        <f>[3]BUDGET!D72</f>
        <v>0</v>
      </c>
      <c r="D72" s="20">
        <f>[3]BUDGET!E72</f>
        <v>0</v>
      </c>
      <c r="E72" s="20">
        <f>[3]BUDGET!F72</f>
        <v>3711216.751926831</v>
      </c>
      <c r="F72" s="20">
        <f>[3]BUDGET!G72</f>
        <v>0</v>
      </c>
      <c r="G72" s="20">
        <f>[3]BUDGET!H72</f>
        <v>530413.57566995337</v>
      </c>
      <c r="H72" s="20">
        <f>[3]BUDGET!I72</f>
        <v>1761990.8824702431</v>
      </c>
      <c r="I72" s="20">
        <f>[3]BUDGET!J72</f>
        <v>8410</v>
      </c>
      <c r="J72" s="20"/>
      <c r="K72" s="20"/>
      <c r="M72" s="102">
        <f t="shared" si="0"/>
        <v>3711216.751926831</v>
      </c>
      <c r="N72" s="102">
        <f t="shared" si="1"/>
        <v>2300814.4581401963</v>
      </c>
      <c r="O72" s="20"/>
    </row>
  </sheetData>
  <customSheetViews>
    <customSheetView guid="{CB724201-FBEC-4626-9DD9-AEC98BB80DB0}" fitToPage="1" showRuler="0" topLeftCell="A30">
      <selection activeCell="B54" sqref="B54:B60"/>
      <pageMargins left="0.75" right="0.75" top="1" bottom="1" header="0.5" footer="0.5"/>
      <pageSetup scale="74" orientation="portrait" r:id="rId1"/>
      <headerFooter alignWithMargins="0"/>
    </customSheetView>
    <customSheetView guid="{20CF2976-B2A7-4F04-88DC-0AB25CA8A6C6}" fitToPage="1" showRuler="0" topLeftCell="A30">
      <selection activeCell="B54" sqref="B54:B60"/>
      <pageMargins left="0.75" right="0.75" top="1" bottom="1" header="0.5" footer="0.5"/>
      <pageSetup scale="74" orientation="portrait" r:id="rId2"/>
      <headerFooter alignWithMargins="0"/>
    </customSheetView>
    <customSheetView guid="{497CB486-623F-41B0-B370-EF2A82E78B1D}" fitToPage="1" showRuler="0" topLeftCell="A30">
      <selection activeCell="B54" sqref="B54:B60"/>
      <pageMargins left="0.75" right="0.75" top="1" bottom="1" header="0.5" footer="0.5"/>
      <pageSetup scale="74" orientation="portrait" r:id="rId3"/>
      <headerFooter alignWithMargins="0"/>
    </customSheetView>
    <customSheetView guid="{ED9CD846-0F6B-4BF7-A940-412E425E8FCE}" fitToPage="1" showRuler="0" topLeftCell="A30">
      <selection activeCell="B54" sqref="B54:B60"/>
      <pageMargins left="0.75" right="0.75" top="1" bottom="1" header="0.5" footer="0.5"/>
      <pageSetup scale="74" orientation="portrait" r:id="rId4"/>
      <headerFooter alignWithMargins="0"/>
    </customSheetView>
    <customSheetView guid="{921A7AC6-7D1A-435F-A825-B8B8C1A90F20}" fitToPage="1" showRuler="0" topLeftCell="A30">
      <selection activeCell="B54" sqref="B54:B60"/>
      <pageMargins left="0.75" right="0.75" top="1" bottom="1" header="0.5" footer="0.5"/>
      <pageSetup scale="74" orientation="portrait" r:id="rId5"/>
      <headerFooter alignWithMargins="0"/>
    </customSheetView>
    <customSheetView guid="{1D9F4367-0C2F-46F1-9E55-939D20D76F5B}" fitToPage="1" showRuler="0" topLeftCell="A30">
      <selection activeCell="B54" sqref="B54:B60"/>
      <pageMargins left="0.75" right="0.75" top="1" bottom="1" header="0.5" footer="0.5"/>
      <pageSetup scale="74" orientation="portrait" r:id="rId6"/>
      <headerFooter alignWithMargins="0"/>
    </customSheetView>
    <customSheetView guid="{AADB8EA3-75F0-4468-B5D5-C7110D6EC38B}" fitToPage="1" showRuler="0" topLeftCell="A30">
      <selection activeCell="B54" sqref="B54:B60"/>
      <pageMargins left="0.75" right="0.75" top="1" bottom="1" header="0.5" footer="0.5"/>
      <pageSetup scale="74" orientation="portrait" r:id="rId7"/>
      <headerFooter alignWithMargins="0"/>
    </customSheetView>
    <customSheetView guid="{8970DFA1-A026-4639-BD60-39EC20285CCC}" showRuler="0" topLeftCell="A30">
      <selection activeCell="B54" sqref="B54:B60"/>
    </customSheetView>
  </customSheetViews>
  <phoneticPr fontId="0" type="noConversion"/>
  <pageMargins left="0.75" right="0.75" top="1" bottom="1" header="0.5" footer="0.5"/>
  <pageSetup scale="58" orientation="portrait" r:id="rId8"/>
  <headerFooter alignWithMargins="0"/>
  <legacyDrawing r:id="rId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H71"/>
  <sheetViews>
    <sheetView zoomScaleNormal="100" workbookViewId="0">
      <selection activeCell="O7" sqref="O7:O71"/>
    </sheetView>
  </sheetViews>
  <sheetFormatPr defaultRowHeight="12.75" x14ac:dyDescent="0.2"/>
  <cols>
    <col min="1" max="1" width="28.7109375" customWidth="1"/>
    <col min="2" max="2" width="10.42578125" customWidth="1"/>
    <col min="3" max="3" width="11.85546875" customWidth="1"/>
    <col min="4" max="6" width="12.5703125" hidden="1" customWidth="1"/>
    <col min="7" max="7" width="12.85546875" hidden="1" customWidth="1"/>
    <col min="8" max="8" width="12.85546875" bestFit="1" customWidth="1"/>
  </cols>
  <sheetData>
    <row r="2" spans="1:8" x14ac:dyDescent="0.2">
      <c r="D2">
        <v>409</v>
      </c>
      <c r="E2">
        <v>406</v>
      </c>
      <c r="F2">
        <v>407</v>
      </c>
      <c r="G2">
        <v>408</v>
      </c>
    </row>
    <row r="3" spans="1:8" x14ac:dyDescent="0.2">
      <c r="A3" t="s">
        <v>175</v>
      </c>
      <c r="E3" s="6">
        <v>41494.700259606485</v>
      </c>
      <c r="G3">
        <v>0</v>
      </c>
    </row>
    <row r="4" spans="1:8" x14ac:dyDescent="0.2">
      <c r="A4" s="9"/>
      <c r="E4" t="s">
        <v>176</v>
      </c>
      <c r="G4" t="s">
        <v>305</v>
      </c>
    </row>
    <row r="5" spans="1:8" x14ac:dyDescent="0.2">
      <c r="E5">
        <v>0</v>
      </c>
      <c r="G5">
        <v>0</v>
      </c>
    </row>
    <row r="6" spans="1:8" x14ac:dyDescent="0.2">
      <c r="C6" t="s">
        <v>306</v>
      </c>
      <c r="D6" t="s">
        <v>307</v>
      </c>
      <c r="E6" t="s">
        <v>308</v>
      </c>
      <c r="F6" t="s">
        <v>309</v>
      </c>
      <c r="G6" t="s">
        <v>310</v>
      </c>
    </row>
    <row r="7" spans="1:8" x14ac:dyDescent="0.2">
      <c r="C7" t="s">
        <v>311</v>
      </c>
      <c r="D7">
        <v>0</v>
      </c>
      <c r="E7" t="s">
        <v>312</v>
      </c>
      <c r="F7" t="s">
        <v>313</v>
      </c>
    </row>
    <row r="8" spans="1:8" x14ac:dyDescent="0.2">
      <c r="A8" t="s">
        <v>82</v>
      </c>
      <c r="B8" t="s">
        <v>14</v>
      </c>
    </row>
    <row r="9" spans="1:8" x14ac:dyDescent="0.2">
      <c r="B9" s="20"/>
      <c r="C9" s="20"/>
      <c r="D9" s="20"/>
      <c r="E9" s="20"/>
      <c r="F9" s="20"/>
      <c r="G9" s="20"/>
    </row>
    <row r="10" spans="1:8" x14ac:dyDescent="0.2">
      <c r="A10" t="s">
        <v>15</v>
      </c>
      <c r="B10" s="20">
        <f>SUM(C10:G10)</f>
        <v>1144756.2033600414</v>
      </c>
      <c r="C10" s="20">
        <f>[5]BUDGET!F10</f>
        <v>1144756.2033600414</v>
      </c>
      <c r="D10" s="20"/>
      <c r="E10" s="20"/>
      <c r="F10" s="20"/>
      <c r="G10" s="20"/>
    </row>
    <row r="11" spans="1:8" x14ac:dyDescent="0.2">
      <c r="A11" t="s">
        <v>177</v>
      </c>
      <c r="B11" s="20">
        <f t="shared" ref="B11:B71" si="0">SUM(C11:G11)</f>
        <v>552344.86812121992</v>
      </c>
      <c r="C11" s="20">
        <f>[5]BUDGET!F11</f>
        <v>552344.86812121992</v>
      </c>
      <c r="D11" s="20"/>
      <c r="E11" s="20"/>
      <c r="F11" s="20"/>
      <c r="G11" s="20"/>
    </row>
    <row r="12" spans="1:8" x14ac:dyDescent="0.2">
      <c r="A12" s="9" t="s">
        <v>178</v>
      </c>
      <c r="B12" s="20">
        <f t="shared" si="0"/>
        <v>1697101.0714812614</v>
      </c>
      <c r="C12" s="20">
        <f>[5]BUDGET!F12</f>
        <v>1697101.0714812614</v>
      </c>
      <c r="D12" s="20"/>
      <c r="E12" s="20"/>
      <c r="F12" s="20"/>
      <c r="G12" s="20"/>
    </row>
    <row r="13" spans="1:8" x14ac:dyDescent="0.2">
      <c r="A13" t="s">
        <v>17</v>
      </c>
      <c r="B13" s="20">
        <f t="shared" si="0"/>
        <v>191093.58064879006</v>
      </c>
      <c r="C13" s="20">
        <f>[5]BUDGET!F13</f>
        <v>191093.58064879006</v>
      </c>
      <c r="D13" s="20"/>
      <c r="E13" s="20"/>
      <c r="F13" s="20"/>
      <c r="G13" s="20"/>
    </row>
    <row r="14" spans="1:8" x14ac:dyDescent="0.2">
      <c r="A14" t="s">
        <v>179</v>
      </c>
      <c r="B14" s="20">
        <f t="shared" si="0"/>
        <v>55200</v>
      </c>
      <c r="C14" s="20">
        <f>[5]BUDGET!F14</f>
        <v>55200</v>
      </c>
      <c r="D14" s="20"/>
      <c r="E14" s="20"/>
      <c r="F14" s="20"/>
      <c r="G14" s="20"/>
    </row>
    <row r="15" spans="1:8" x14ac:dyDescent="0.2">
      <c r="A15" t="s">
        <v>27</v>
      </c>
      <c r="B15" s="20">
        <f t="shared" si="0"/>
        <v>5619149.9859999996</v>
      </c>
      <c r="C15" s="20">
        <f>[5]BUDGET!F15</f>
        <v>5619149.9859999996</v>
      </c>
      <c r="D15" s="20"/>
      <c r="E15" s="20"/>
      <c r="F15" s="20"/>
      <c r="G15" s="20"/>
      <c r="H15" s="48"/>
    </row>
    <row r="16" spans="1:8" x14ac:dyDescent="0.2">
      <c r="A16" t="s">
        <v>18</v>
      </c>
      <c r="B16" s="20">
        <f t="shared" si="0"/>
        <v>91850</v>
      </c>
      <c r="C16" s="20">
        <f>[5]BUDGET!F16</f>
        <v>91850</v>
      </c>
      <c r="D16" s="20"/>
      <c r="E16" s="20"/>
      <c r="F16" s="20"/>
      <c r="G16" s="20"/>
    </row>
    <row r="17" spans="1:7" x14ac:dyDescent="0.2">
      <c r="A17" t="s">
        <v>19</v>
      </c>
      <c r="B17" s="20">
        <f t="shared" si="0"/>
        <v>150518.79612195957</v>
      </c>
      <c r="C17" s="20">
        <f>[5]BUDGET!F17</f>
        <v>150518.79612195957</v>
      </c>
      <c r="D17" s="20"/>
      <c r="E17" s="20"/>
      <c r="F17" s="20"/>
      <c r="G17" s="20"/>
    </row>
    <row r="18" spans="1:7" x14ac:dyDescent="0.2">
      <c r="A18" t="s">
        <v>65</v>
      </c>
      <c r="B18" s="20">
        <f t="shared" si="0"/>
        <v>29074</v>
      </c>
      <c r="C18" s="20">
        <f>[5]BUDGET!F18</f>
        <v>29074</v>
      </c>
      <c r="D18" s="20"/>
      <c r="E18" s="20"/>
      <c r="F18" s="20"/>
      <c r="G18" s="20"/>
    </row>
    <row r="19" spans="1:7" x14ac:dyDescent="0.2">
      <c r="A19" t="s">
        <v>153</v>
      </c>
      <c r="B19" s="20">
        <f t="shared" si="0"/>
        <v>0</v>
      </c>
      <c r="C19" s="20">
        <f>[5]BUDGET!F19</f>
        <v>0</v>
      </c>
      <c r="D19" s="20"/>
      <c r="E19" s="20"/>
      <c r="F19" s="20"/>
      <c r="G19" s="20"/>
    </row>
    <row r="20" spans="1:7" x14ac:dyDescent="0.2">
      <c r="A20" t="s">
        <v>180</v>
      </c>
      <c r="B20" s="20">
        <f t="shared" si="0"/>
        <v>51229.906909090911</v>
      </c>
      <c r="C20" s="20">
        <f>[5]BUDGET!F20</f>
        <v>51229.906909090911</v>
      </c>
      <c r="D20" s="20"/>
      <c r="E20" s="20"/>
      <c r="F20" s="20"/>
      <c r="G20" s="20"/>
    </row>
    <row r="21" spans="1:7" x14ac:dyDescent="0.2">
      <c r="B21" s="20">
        <f t="shared" si="0"/>
        <v>0</v>
      </c>
      <c r="C21" s="20">
        <f>[5]BUDGET!F21</f>
        <v>0</v>
      </c>
      <c r="D21" s="20"/>
      <c r="E21" s="20"/>
      <c r="F21" s="20"/>
      <c r="G21" s="20"/>
    </row>
    <row r="22" spans="1:7" x14ac:dyDescent="0.2">
      <c r="A22" t="s">
        <v>181</v>
      </c>
      <c r="B22" s="20">
        <f t="shared" si="0"/>
        <v>7885217.3411611011</v>
      </c>
      <c r="C22" s="20">
        <f>[5]BUDGET!F22</f>
        <v>7885217.3411611011</v>
      </c>
      <c r="D22" s="20"/>
      <c r="E22" s="20"/>
      <c r="F22" s="20"/>
      <c r="G22" s="20"/>
    </row>
    <row r="23" spans="1:7" x14ac:dyDescent="0.2">
      <c r="A23" t="s">
        <v>253</v>
      </c>
      <c r="B23" s="20">
        <f t="shared" si="0"/>
        <v>22956.386685026857</v>
      </c>
      <c r="C23" s="20">
        <f>[5]BUDGET!F23</f>
        <v>22956.386685026857</v>
      </c>
      <c r="D23" s="20"/>
      <c r="E23" s="20"/>
      <c r="F23" s="20"/>
      <c r="G23" s="20"/>
    </row>
    <row r="24" spans="1:7" x14ac:dyDescent="0.2">
      <c r="A24" t="s">
        <v>254</v>
      </c>
      <c r="B24" s="20">
        <f t="shared" si="0"/>
        <v>131918.85144023731</v>
      </c>
      <c r="C24" s="20">
        <f>[5]BUDGET!F24</f>
        <v>131918.85144023731</v>
      </c>
      <c r="D24" s="20"/>
      <c r="E24" s="20"/>
      <c r="F24" s="20"/>
      <c r="G24" s="20"/>
    </row>
    <row r="25" spans="1:7" x14ac:dyDescent="0.2">
      <c r="A25" t="s">
        <v>21</v>
      </c>
      <c r="B25" s="20">
        <f t="shared" si="0"/>
        <v>56324.395621559277</v>
      </c>
      <c r="C25" s="20">
        <f>[5]BUDGET!F25</f>
        <v>56324.395621559277</v>
      </c>
      <c r="D25" s="20"/>
      <c r="E25" s="20"/>
      <c r="F25" s="20"/>
      <c r="G25" s="20"/>
    </row>
    <row r="26" spans="1:7" x14ac:dyDescent="0.2">
      <c r="A26" t="s">
        <v>22</v>
      </c>
      <c r="B26" s="20">
        <f t="shared" si="0"/>
        <v>23083.353865301993</v>
      </c>
      <c r="C26" s="20">
        <f>[5]BUDGET!F26</f>
        <v>23083.353865301993</v>
      </c>
      <c r="D26" s="20"/>
      <c r="E26" s="20"/>
      <c r="F26" s="20"/>
      <c r="G26" s="20"/>
    </row>
    <row r="27" spans="1:7" x14ac:dyDescent="0.2">
      <c r="A27" t="s">
        <v>182</v>
      </c>
      <c r="B27" s="20">
        <f t="shared" si="0"/>
        <v>32400.077690904873</v>
      </c>
      <c r="C27" s="20">
        <f>[5]BUDGET!F27</f>
        <v>32400.077690904873</v>
      </c>
      <c r="D27" s="20"/>
      <c r="E27" s="20"/>
      <c r="F27" s="20"/>
      <c r="G27" s="20"/>
    </row>
    <row r="28" spans="1:7" x14ac:dyDescent="0.2">
      <c r="A28" s="9" t="s">
        <v>261</v>
      </c>
      <c r="B28" s="20">
        <f t="shared" si="0"/>
        <v>20053.922398156024</v>
      </c>
      <c r="C28" s="20">
        <f>[5]BUDGET!F28</f>
        <v>20053.922398156024</v>
      </c>
      <c r="D28" s="20"/>
      <c r="E28" s="20"/>
      <c r="F28" s="20"/>
      <c r="G28" s="20"/>
    </row>
    <row r="29" spans="1:7" x14ac:dyDescent="0.2">
      <c r="B29" s="20">
        <f t="shared" si="0"/>
        <v>0</v>
      </c>
      <c r="C29" s="20">
        <f>[5]BUDGET!F29</f>
        <v>0</v>
      </c>
      <c r="D29" s="20"/>
      <c r="E29" s="20"/>
      <c r="F29" s="20"/>
      <c r="G29" s="20"/>
    </row>
    <row r="30" spans="1:7" x14ac:dyDescent="0.2">
      <c r="A30" t="s">
        <v>183</v>
      </c>
      <c r="B30" s="20">
        <f t="shared" si="0"/>
        <v>8171954.328862288</v>
      </c>
      <c r="C30" s="20">
        <f>[5]BUDGET!F30</f>
        <v>8171954.328862288</v>
      </c>
      <c r="D30" s="20"/>
      <c r="E30" s="20"/>
      <c r="F30" s="20"/>
      <c r="G30" s="20"/>
    </row>
    <row r="31" spans="1:7" x14ac:dyDescent="0.2">
      <c r="B31" s="20">
        <f t="shared" si="0"/>
        <v>0</v>
      </c>
      <c r="C31" s="20">
        <f>[5]BUDGET!F31</f>
        <v>0</v>
      </c>
      <c r="D31" s="20"/>
      <c r="E31" s="20"/>
      <c r="F31" s="20"/>
      <c r="G31" s="20"/>
    </row>
    <row r="32" spans="1:7" x14ac:dyDescent="0.2">
      <c r="A32" s="78" t="s">
        <v>184</v>
      </c>
      <c r="B32" s="20">
        <f t="shared" si="0"/>
        <v>0</v>
      </c>
      <c r="C32" s="20">
        <f>[5]BUDGET!F32</f>
        <v>0</v>
      </c>
      <c r="D32" s="20"/>
      <c r="E32" s="20"/>
      <c r="F32" s="20"/>
      <c r="G32" s="20"/>
    </row>
    <row r="33" spans="1:7" x14ac:dyDescent="0.2">
      <c r="A33" s="78" t="s">
        <v>185</v>
      </c>
      <c r="B33" s="20">
        <f t="shared" si="0"/>
        <v>0</v>
      </c>
      <c r="C33" s="20">
        <f>[5]BUDGET!F33</f>
        <v>0</v>
      </c>
      <c r="D33" s="20"/>
      <c r="E33" s="20"/>
      <c r="F33" s="20"/>
      <c r="G33" s="20"/>
    </row>
    <row r="34" spans="1:7" x14ac:dyDescent="0.2">
      <c r="A34" s="78" t="s">
        <v>188</v>
      </c>
      <c r="B34" s="20">
        <f t="shared" si="0"/>
        <v>0</v>
      </c>
      <c r="C34" s="20">
        <f>[5]BUDGET!F34</f>
        <v>0</v>
      </c>
      <c r="D34" s="20"/>
      <c r="E34" s="20"/>
      <c r="F34" s="20"/>
      <c r="G34" s="20"/>
    </row>
    <row r="35" spans="1:7" x14ac:dyDescent="0.2">
      <c r="A35" s="66" t="s">
        <v>239</v>
      </c>
      <c r="B35" s="20">
        <f t="shared" si="0"/>
        <v>0</v>
      </c>
      <c r="C35" s="20">
        <f>[5]BUDGET!F35</f>
        <v>0</v>
      </c>
      <c r="D35" s="20"/>
      <c r="E35" s="20"/>
      <c r="F35" s="20"/>
      <c r="G35" s="20"/>
    </row>
    <row r="36" spans="1:7" x14ac:dyDescent="0.2">
      <c r="A36" s="66" t="s">
        <v>238</v>
      </c>
      <c r="B36" s="20">
        <f t="shared" si="0"/>
        <v>0</v>
      </c>
      <c r="C36" s="20">
        <f>[5]BUDGET!F36</f>
        <v>0</v>
      </c>
      <c r="D36" s="20"/>
      <c r="E36" s="20"/>
      <c r="F36" s="20"/>
      <c r="G36" s="20"/>
    </row>
    <row r="37" spans="1:7" x14ac:dyDescent="0.2">
      <c r="A37" s="66" t="s">
        <v>255</v>
      </c>
      <c r="B37" s="20">
        <f t="shared" si="0"/>
        <v>0</v>
      </c>
      <c r="C37" s="20">
        <f>[5]BUDGET!F37</f>
        <v>0</v>
      </c>
      <c r="D37" s="20"/>
      <c r="E37" s="20"/>
      <c r="F37" s="20"/>
      <c r="G37" s="20"/>
    </row>
    <row r="38" spans="1:7" x14ac:dyDescent="0.2">
      <c r="A38" s="78" t="s">
        <v>189</v>
      </c>
      <c r="B38" s="20">
        <f t="shared" si="0"/>
        <v>0</v>
      </c>
      <c r="C38" s="20">
        <f>[5]BUDGET!F38</f>
        <v>0</v>
      </c>
      <c r="D38" s="20"/>
      <c r="E38" s="20"/>
      <c r="F38" s="20"/>
      <c r="G38" s="20"/>
    </row>
    <row r="39" spans="1:7" x14ac:dyDescent="0.2">
      <c r="A39" s="66" t="s">
        <v>262</v>
      </c>
      <c r="B39" s="20">
        <f t="shared" si="0"/>
        <v>5473132</v>
      </c>
      <c r="C39" s="20">
        <f>[5]BUDGET!F39</f>
        <v>5473132</v>
      </c>
      <c r="D39" s="20"/>
      <c r="E39" s="20"/>
      <c r="F39" s="20"/>
      <c r="G39" s="20"/>
    </row>
    <row r="40" spans="1:7" x14ac:dyDescent="0.2">
      <c r="A40" s="78" t="s">
        <v>191</v>
      </c>
      <c r="B40" s="20">
        <f t="shared" si="0"/>
        <v>0</v>
      </c>
      <c r="C40" s="20">
        <f>[5]BUDGET!F40</f>
        <v>0</v>
      </c>
      <c r="D40" s="20"/>
      <c r="E40" s="20"/>
      <c r="F40" s="20"/>
      <c r="G40" s="20"/>
    </row>
    <row r="41" spans="1:7" x14ac:dyDescent="0.2">
      <c r="A41" s="78" t="s">
        <v>192</v>
      </c>
      <c r="B41" s="20">
        <f t="shared" si="0"/>
        <v>0</v>
      </c>
      <c r="C41" s="20">
        <f>[5]BUDGET!F41</f>
        <v>0</v>
      </c>
      <c r="D41" s="20"/>
      <c r="E41" s="20"/>
      <c r="F41" s="20"/>
      <c r="G41" s="20"/>
    </row>
    <row r="42" spans="1:7" x14ac:dyDescent="0.2">
      <c r="A42" s="78" t="s">
        <v>193</v>
      </c>
      <c r="B42" s="20">
        <f t="shared" si="0"/>
        <v>0</v>
      </c>
      <c r="C42" s="20">
        <f>[5]BUDGET!F42</f>
        <v>0</v>
      </c>
      <c r="D42" s="20"/>
      <c r="E42" s="20"/>
      <c r="F42" s="20"/>
      <c r="G42" s="20"/>
    </row>
    <row r="43" spans="1:7" x14ac:dyDescent="0.2">
      <c r="A43" s="78" t="s">
        <v>194</v>
      </c>
      <c r="B43" s="20">
        <f t="shared" si="0"/>
        <v>0</v>
      </c>
      <c r="C43" s="20">
        <f>[5]BUDGET!F43</f>
        <v>0</v>
      </c>
      <c r="D43" s="20"/>
      <c r="E43" s="20"/>
      <c r="F43" s="20"/>
      <c r="G43" s="20"/>
    </row>
    <row r="44" spans="1:7" x14ac:dyDescent="0.2">
      <c r="A44" s="66" t="s">
        <v>258</v>
      </c>
      <c r="B44" s="20">
        <f t="shared" si="0"/>
        <v>0</v>
      </c>
      <c r="C44" s="20">
        <f>[5]BUDGET!F44</f>
        <v>0</v>
      </c>
      <c r="D44" s="20"/>
      <c r="E44" s="20"/>
      <c r="F44" s="20"/>
      <c r="G44" s="20"/>
    </row>
    <row r="45" spans="1:7" x14ac:dyDescent="0.2">
      <c r="A45" s="78" t="s">
        <v>196</v>
      </c>
      <c r="B45" s="20">
        <f t="shared" si="0"/>
        <v>0</v>
      </c>
      <c r="C45" s="20">
        <f>[5]BUDGET!F45</f>
        <v>0</v>
      </c>
      <c r="D45" s="20"/>
      <c r="E45" s="20"/>
      <c r="F45" s="20"/>
      <c r="G45" s="20"/>
    </row>
    <row r="46" spans="1:7" x14ac:dyDescent="0.2">
      <c r="A46" s="78" t="s">
        <v>197</v>
      </c>
      <c r="B46" s="20">
        <f t="shared" si="0"/>
        <v>0</v>
      </c>
      <c r="C46" s="20">
        <f>[5]BUDGET!F46</f>
        <v>0</v>
      </c>
      <c r="D46" s="20"/>
      <c r="E46" s="20"/>
      <c r="F46" s="20"/>
      <c r="G46" s="20"/>
    </row>
    <row r="47" spans="1:7" x14ac:dyDescent="0.2">
      <c r="A47" s="66" t="s">
        <v>259</v>
      </c>
      <c r="B47" s="20">
        <f t="shared" si="0"/>
        <v>0</v>
      </c>
      <c r="C47" s="20">
        <f>[5]BUDGET!F47</f>
        <v>0</v>
      </c>
      <c r="D47" s="20"/>
      <c r="E47" s="20"/>
      <c r="F47" s="20"/>
      <c r="G47" s="20"/>
    </row>
    <row r="48" spans="1:7" x14ac:dyDescent="0.2">
      <c r="A48" s="67" t="s">
        <v>240</v>
      </c>
      <c r="B48" s="20">
        <f t="shared" si="0"/>
        <v>0</v>
      </c>
      <c r="C48" s="20">
        <f>[5]BUDGET!F48</f>
        <v>0</v>
      </c>
      <c r="D48" s="20"/>
      <c r="E48" s="20"/>
      <c r="F48" s="20"/>
      <c r="G48" s="20"/>
    </row>
    <row r="49" spans="1:7" x14ac:dyDescent="0.2">
      <c r="A49" s="78" t="s">
        <v>199</v>
      </c>
      <c r="B49" s="20">
        <f t="shared" si="0"/>
        <v>0</v>
      </c>
      <c r="C49" s="20">
        <f>[5]BUDGET!F49</f>
        <v>0</v>
      </c>
      <c r="D49" s="20"/>
      <c r="E49" s="20"/>
      <c r="F49" s="20"/>
      <c r="G49" s="20"/>
    </row>
    <row r="50" spans="1:7" x14ac:dyDescent="0.2">
      <c r="A50" s="78" t="s">
        <v>200</v>
      </c>
      <c r="B50" s="20">
        <f t="shared" si="0"/>
        <v>0</v>
      </c>
      <c r="C50" s="20">
        <f>[5]BUDGET!F50</f>
        <v>0</v>
      </c>
      <c r="D50" s="20"/>
      <c r="E50" s="20"/>
      <c r="F50" s="20"/>
      <c r="G50" s="20"/>
    </row>
    <row r="51" spans="1:7" x14ac:dyDescent="0.2">
      <c r="A51" s="78" t="s">
        <v>174</v>
      </c>
      <c r="B51" s="20">
        <f t="shared" si="0"/>
        <v>0</v>
      </c>
      <c r="C51" s="20">
        <f>[5]BUDGET!F51</f>
        <v>0</v>
      </c>
      <c r="D51" s="20"/>
      <c r="E51" s="20"/>
      <c r="F51" s="20"/>
      <c r="G51" s="20"/>
    </row>
    <row r="52" spans="1:7" x14ac:dyDescent="0.2">
      <c r="A52" s="78" t="s">
        <v>201</v>
      </c>
      <c r="B52" s="20">
        <f t="shared" si="0"/>
        <v>0</v>
      </c>
      <c r="C52" s="20">
        <f>[5]BUDGET!F52</f>
        <v>0</v>
      </c>
      <c r="D52" s="20"/>
      <c r="E52" s="20"/>
      <c r="F52" s="20"/>
      <c r="G52" s="20"/>
    </row>
    <row r="53" spans="1:7" x14ac:dyDescent="0.2">
      <c r="A53" s="78" t="s">
        <v>202</v>
      </c>
      <c r="B53" s="20">
        <f t="shared" si="0"/>
        <v>0</v>
      </c>
      <c r="C53" s="20">
        <f>[5]BUDGET!F53</f>
        <v>0</v>
      </c>
      <c r="D53" s="20"/>
      <c r="E53" s="20"/>
      <c r="F53" s="20"/>
      <c r="G53" s="20"/>
    </row>
    <row r="54" spans="1:7" x14ac:dyDescent="0.2">
      <c r="A54" s="78" t="s">
        <v>203</v>
      </c>
      <c r="B54" s="20">
        <f t="shared" si="0"/>
        <v>0</v>
      </c>
      <c r="C54" s="20">
        <f>[5]BUDGET!F54</f>
        <v>0</v>
      </c>
      <c r="D54" s="20"/>
      <c r="E54" s="20"/>
      <c r="F54" s="20"/>
      <c r="G54" s="20"/>
    </row>
    <row r="55" spans="1:7" x14ac:dyDescent="0.2">
      <c r="A55" s="78" t="s">
        <v>204</v>
      </c>
      <c r="B55" s="20">
        <f t="shared" si="0"/>
        <v>0</v>
      </c>
      <c r="C55" s="20">
        <f>[5]BUDGET!F55</f>
        <v>0</v>
      </c>
      <c r="D55" s="20"/>
      <c r="E55" s="20"/>
      <c r="F55" s="20"/>
      <c r="G55" s="20"/>
    </row>
    <row r="56" spans="1:7" x14ac:dyDescent="0.2">
      <c r="A56" s="78" t="s">
        <v>205</v>
      </c>
      <c r="B56" s="20">
        <f t="shared" si="0"/>
        <v>0</v>
      </c>
      <c r="C56" s="20">
        <f>[5]BUDGET!F56</f>
        <v>0</v>
      </c>
      <c r="D56" s="20"/>
      <c r="E56" s="20"/>
      <c r="F56" s="20"/>
      <c r="G56" s="20"/>
    </row>
    <row r="57" spans="1:7" x14ac:dyDescent="0.2">
      <c r="A57" s="78" t="s">
        <v>171</v>
      </c>
      <c r="B57" s="20">
        <f t="shared" si="0"/>
        <v>0</v>
      </c>
      <c r="C57" s="20">
        <f>[5]BUDGET!F57</f>
        <v>0</v>
      </c>
      <c r="D57" s="20"/>
      <c r="E57" s="20"/>
      <c r="F57" s="20"/>
      <c r="G57" s="20"/>
    </row>
    <row r="58" spans="1:7" x14ac:dyDescent="0.2">
      <c r="A58" s="78" t="s">
        <v>74</v>
      </c>
      <c r="B58" s="20">
        <f t="shared" si="0"/>
        <v>0</v>
      </c>
      <c r="C58" s="20">
        <f>[5]BUDGET!F58</f>
        <v>0</v>
      </c>
      <c r="D58" s="20"/>
      <c r="E58" s="20"/>
      <c r="F58" s="20"/>
      <c r="G58" s="20"/>
    </row>
    <row r="59" spans="1:7" x14ac:dyDescent="0.2">
      <c r="A59" s="78" t="s">
        <v>154</v>
      </c>
      <c r="B59" s="20">
        <f t="shared" si="0"/>
        <v>0</v>
      </c>
      <c r="C59" s="20">
        <f>[5]BUDGET!F59</f>
        <v>0</v>
      </c>
      <c r="D59" s="20"/>
      <c r="E59" s="20"/>
      <c r="F59" s="20"/>
      <c r="G59" s="20"/>
    </row>
    <row r="60" spans="1:7" x14ac:dyDescent="0.2">
      <c r="A60" s="78" t="s">
        <v>206</v>
      </c>
      <c r="B60" s="20">
        <f t="shared" si="0"/>
        <v>0</v>
      </c>
      <c r="C60" s="20">
        <f>[5]BUDGET!F60</f>
        <v>0</v>
      </c>
      <c r="D60" s="20"/>
      <c r="E60" s="20"/>
      <c r="F60" s="20"/>
      <c r="G60" s="20"/>
    </row>
    <row r="61" spans="1:7" x14ac:dyDescent="0.2">
      <c r="A61" s="78" t="s">
        <v>146</v>
      </c>
      <c r="B61" s="20">
        <f t="shared" si="0"/>
        <v>0</v>
      </c>
      <c r="C61" s="20">
        <f>[5]BUDGET!F61</f>
        <v>0</v>
      </c>
      <c r="D61" s="20"/>
      <c r="E61" s="20"/>
      <c r="F61" s="20"/>
      <c r="G61" s="20"/>
    </row>
    <row r="62" spans="1:7" x14ac:dyDescent="0.2">
      <c r="A62" s="78" t="s">
        <v>207</v>
      </c>
      <c r="B62" s="20">
        <f t="shared" si="0"/>
        <v>0</v>
      </c>
      <c r="C62" s="20">
        <f>[5]BUDGET!F62</f>
        <v>0</v>
      </c>
      <c r="D62" s="20"/>
      <c r="E62" s="20"/>
      <c r="F62" s="20"/>
      <c r="G62" s="20"/>
    </row>
    <row r="63" spans="1:7" x14ac:dyDescent="0.2">
      <c r="A63" s="78" t="s">
        <v>208</v>
      </c>
      <c r="B63" s="20">
        <f t="shared" si="0"/>
        <v>2497471.328862288</v>
      </c>
      <c r="C63" s="20">
        <f>[5]BUDGET!F63</f>
        <v>2497471.328862288</v>
      </c>
      <c r="D63" s="20"/>
      <c r="E63" s="20"/>
      <c r="F63" s="20"/>
      <c r="G63" s="20"/>
    </row>
    <row r="64" spans="1:7" x14ac:dyDescent="0.2">
      <c r="A64" s="78" t="s">
        <v>209</v>
      </c>
      <c r="B64" s="20">
        <f t="shared" si="0"/>
        <v>0</v>
      </c>
      <c r="C64" s="20">
        <f>[5]BUDGET!F64</f>
        <v>0</v>
      </c>
      <c r="D64" s="20"/>
      <c r="E64" s="20"/>
      <c r="F64" s="20"/>
      <c r="G64" s="20"/>
    </row>
    <row r="65" spans="1:7" x14ac:dyDescent="0.2">
      <c r="A65" s="78" t="s">
        <v>210</v>
      </c>
      <c r="B65" s="20">
        <f t="shared" si="0"/>
        <v>0</v>
      </c>
      <c r="C65" s="20">
        <f>[5]BUDGET!F65</f>
        <v>0</v>
      </c>
      <c r="D65" s="20"/>
      <c r="E65" s="20"/>
      <c r="F65" s="20"/>
      <c r="G65" s="20"/>
    </row>
    <row r="66" spans="1:7" x14ac:dyDescent="0.2">
      <c r="A66" s="78" t="s">
        <v>211</v>
      </c>
      <c r="B66" s="20">
        <f t="shared" si="0"/>
        <v>0</v>
      </c>
      <c r="C66" s="20">
        <f>[5]BUDGET!F66</f>
        <v>0</v>
      </c>
      <c r="D66" s="20"/>
      <c r="E66" s="20"/>
      <c r="F66" s="20"/>
      <c r="G66" s="20"/>
    </row>
    <row r="67" spans="1:7" x14ac:dyDescent="0.2">
      <c r="A67" s="78" t="s">
        <v>114</v>
      </c>
      <c r="B67" s="20">
        <f t="shared" si="0"/>
        <v>0</v>
      </c>
      <c r="C67" s="20">
        <f>[5]BUDGET!F67</f>
        <v>0</v>
      </c>
      <c r="D67" s="20"/>
      <c r="E67" s="20"/>
      <c r="F67" s="20"/>
      <c r="G67" s="20"/>
    </row>
    <row r="68" spans="1:7" x14ac:dyDescent="0.2">
      <c r="A68" s="78" t="s">
        <v>173</v>
      </c>
      <c r="B68" s="20">
        <f t="shared" si="0"/>
        <v>0</v>
      </c>
      <c r="C68" s="20">
        <f>[5]BUDGET!F68</f>
        <v>0</v>
      </c>
      <c r="D68" s="20"/>
      <c r="E68" s="20"/>
      <c r="F68" s="20"/>
      <c r="G68" s="20"/>
    </row>
    <row r="69" spans="1:7" x14ac:dyDescent="0.2">
      <c r="A69" s="78" t="s">
        <v>212</v>
      </c>
      <c r="B69" s="20">
        <f t="shared" si="0"/>
        <v>201351</v>
      </c>
      <c r="C69" s="20">
        <f>[5]BUDGET!F69</f>
        <v>201351</v>
      </c>
      <c r="D69" s="20"/>
      <c r="E69" s="20"/>
      <c r="F69" s="20"/>
      <c r="G69" s="20"/>
    </row>
    <row r="70" spans="1:7" x14ac:dyDescent="0.2">
      <c r="A70" s="78"/>
      <c r="B70" s="20">
        <f t="shared" si="0"/>
        <v>0</v>
      </c>
      <c r="C70" s="20">
        <f>[5]BUDGET!F70</f>
        <v>0</v>
      </c>
      <c r="D70" s="20"/>
      <c r="E70" s="20"/>
      <c r="F70" s="20"/>
      <c r="G70" s="20"/>
    </row>
    <row r="71" spans="1:7" x14ac:dyDescent="0.2">
      <c r="A71" s="78" t="s">
        <v>14</v>
      </c>
      <c r="B71" s="20">
        <f t="shared" si="0"/>
        <v>8171954.328862288</v>
      </c>
      <c r="C71" s="20">
        <f>[5]BUDGET!F71</f>
        <v>8171954.328862288</v>
      </c>
      <c r="D71" s="20"/>
      <c r="E71" s="20"/>
      <c r="F71" s="20"/>
      <c r="G71" s="20"/>
    </row>
  </sheetData>
  <sheetProtection selectLockedCells="1" selectUnlockedCells="1"/>
  <customSheetViews>
    <customSheetView guid="{CB724201-FBEC-4626-9DD9-AEC98BB80DB0}" fitToPage="1" showRuler="0" topLeftCell="A11">
      <selection activeCell="B12" sqref="B12"/>
      <pageMargins left="0.75" right="0.75" top="1" bottom="1" header="0.5" footer="0.5"/>
      <pageSetup scale="76" orientation="portrait" r:id="rId1"/>
      <headerFooter alignWithMargins="0"/>
    </customSheetView>
    <customSheetView guid="{20CF2976-B2A7-4F04-88DC-0AB25CA8A6C6}" fitToPage="1" showRuler="0" topLeftCell="A11">
      <selection activeCell="B12" sqref="B12"/>
      <pageMargins left="0.75" right="0.75" top="1" bottom="1" header="0.5" footer="0.5"/>
      <pageSetup scale="76" orientation="portrait" r:id="rId2"/>
      <headerFooter alignWithMargins="0"/>
    </customSheetView>
    <customSheetView guid="{497CB486-623F-41B0-B370-EF2A82E78B1D}" fitToPage="1" showRuler="0" topLeftCell="A11">
      <selection activeCell="B12" sqref="B12"/>
      <pageMargins left="0.75" right="0.75" top="1" bottom="1" header="0.5" footer="0.5"/>
      <pageSetup scale="76" orientation="portrait" r:id="rId3"/>
      <headerFooter alignWithMargins="0"/>
    </customSheetView>
    <customSheetView guid="{ED9CD846-0F6B-4BF7-A940-412E425E8FCE}" fitToPage="1" showRuler="0" topLeftCell="A11">
      <selection activeCell="B12" sqref="B12"/>
      <pageMargins left="0.75" right="0.75" top="1" bottom="1" header="0.5" footer="0.5"/>
      <pageSetup scale="76" orientation="portrait" r:id="rId4"/>
      <headerFooter alignWithMargins="0"/>
    </customSheetView>
    <customSheetView guid="{921A7AC6-7D1A-435F-A825-B8B8C1A90F20}" fitToPage="1" showRuler="0" topLeftCell="A11">
      <selection activeCell="B12" sqref="B12"/>
      <pageMargins left="0.75" right="0.75" top="1" bottom="1" header="0.5" footer="0.5"/>
      <pageSetup scale="76" orientation="portrait" r:id="rId5"/>
      <headerFooter alignWithMargins="0"/>
    </customSheetView>
    <customSheetView guid="{1D9F4367-0C2F-46F1-9E55-939D20D76F5B}" fitToPage="1" showRuler="0" topLeftCell="A11">
      <selection activeCell="B12" sqref="B12"/>
      <pageMargins left="0.75" right="0.75" top="1" bottom="1" header="0.5" footer="0.5"/>
      <pageSetup scale="76" orientation="portrait" r:id="rId6"/>
      <headerFooter alignWithMargins="0"/>
    </customSheetView>
    <customSheetView guid="{AADB8EA3-75F0-4468-B5D5-C7110D6EC38B}" fitToPage="1" showRuler="0" topLeftCell="A11">
      <selection activeCell="B12" sqref="B12"/>
      <pageMargins left="0.75" right="0.75" top="1" bottom="1" header="0.5" footer="0.5"/>
      <pageSetup scale="76" orientation="portrait" r:id="rId7"/>
      <headerFooter alignWithMargins="0"/>
    </customSheetView>
    <customSheetView guid="{8970DFA1-A026-4639-BD60-39EC20285CCC}" showRuler="0" topLeftCell="A11">
      <selection activeCell="B12" sqref="B12"/>
    </customSheetView>
  </customSheetViews>
  <phoneticPr fontId="0" type="noConversion"/>
  <pageMargins left="0.75" right="0.75" top="1" bottom="1" header="0.5" footer="0.5"/>
  <pageSetup scale="75" orientation="portrait" r:id="rId8"/>
  <headerFooter alignWithMargins="0"/>
  <legacyDrawing r:id="rId9"/>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K71"/>
  <sheetViews>
    <sheetView zoomScaleNormal="100" workbookViewId="0">
      <selection activeCell="O7" sqref="O7:O71"/>
    </sheetView>
  </sheetViews>
  <sheetFormatPr defaultRowHeight="12.75" x14ac:dyDescent="0.2"/>
  <cols>
    <col min="1" max="1" width="37.85546875" customWidth="1"/>
    <col min="2" max="2" width="13.28515625" customWidth="1"/>
    <col min="3" max="3" width="16" customWidth="1"/>
    <col min="4" max="4" width="14.7109375" customWidth="1"/>
    <col min="5" max="5" width="13.28515625" hidden="1" customWidth="1"/>
    <col min="6" max="6" width="12.7109375" hidden="1" customWidth="1"/>
    <col min="7" max="7" width="14" hidden="1" customWidth="1"/>
    <col min="8" max="8" width="13" customWidth="1"/>
    <col min="9" max="9" width="10.42578125" customWidth="1"/>
    <col min="10" max="11" width="12.140625" customWidth="1"/>
  </cols>
  <sheetData>
    <row r="2" spans="1:11" x14ac:dyDescent="0.2">
      <c r="C2" s="1"/>
      <c r="D2" s="1"/>
      <c r="E2" s="5"/>
      <c r="F2" s="5"/>
      <c r="G2" s="1"/>
      <c r="H2" s="1"/>
      <c r="I2" s="5"/>
      <c r="J2" s="1"/>
      <c r="K2" s="1">
        <v>400</v>
      </c>
    </row>
    <row r="3" spans="1:11" x14ac:dyDescent="0.2">
      <c r="A3" t="s">
        <v>175</v>
      </c>
      <c r="E3" s="6">
        <v>41494.700259606485</v>
      </c>
    </row>
    <row r="4" spans="1:11" x14ac:dyDescent="0.2">
      <c r="E4" t="s">
        <v>318</v>
      </c>
    </row>
    <row r="5" spans="1:11" x14ac:dyDescent="0.2">
      <c r="A5" t="s">
        <v>317</v>
      </c>
      <c r="E5">
        <v>0</v>
      </c>
    </row>
    <row r="6" spans="1:11" x14ac:dyDescent="0.2">
      <c r="A6">
        <v>0</v>
      </c>
      <c r="E6">
        <v>0</v>
      </c>
    </row>
    <row r="7" spans="1:11" ht="13.5" x14ac:dyDescent="0.25">
      <c r="A7">
        <v>0</v>
      </c>
      <c r="B7">
        <v>0</v>
      </c>
      <c r="C7" s="90" t="s">
        <v>277</v>
      </c>
      <c r="D7" s="90" t="s">
        <v>278</v>
      </c>
      <c r="E7" s="90" t="s">
        <v>277</v>
      </c>
      <c r="F7" s="90" t="s">
        <v>277</v>
      </c>
      <c r="G7" s="90" t="s">
        <v>277</v>
      </c>
      <c r="I7" s="90"/>
    </row>
    <row r="8" spans="1:11" ht="13.5" x14ac:dyDescent="0.25">
      <c r="A8" t="s">
        <v>82</v>
      </c>
      <c r="B8" t="s">
        <v>14</v>
      </c>
      <c r="C8" s="90" t="s">
        <v>279</v>
      </c>
      <c r="D8" s="90" t="s">
        <v>283</v>
      </c>
      <c r="E8" s="90" t="s">
        <v>280</v>
      </c>
      <c r="F8" s="90" t="s">
        <v>281</v>
      </c>
      <c r="G8" s="90" t="s">
        <v>282</v>
      </c>
      <c r="I8" s="90"/>
    </row>
    <row r="9" spans="1:11" ht="13.5" x14ac:dyDescent="0.25">
      <c r="A9">
        <v>0</v>
      </c>
      <c r="B9" s="20">
        <v>0</v>
      </c>
      <c r="C9" s="90" t="s">
        <v>12</v>
      </c>
      <c r="D9" s="90" t="s">
        <v>284</v>
      </c>
      <c r="E9" s="90" t="s">
        <v>285</v>
      </c>
      <c r="F9" s="90"/>
      <c r="G9" s="90" t="s">
        <v>286</v>
      </c>
      <c r="H9" s="91" t="s">
        <v>287</v>
      </c>
      <c r="I9" s="91"/>
      <c r="J9" s="20"/>
    </row>
    <row r="10" spans="1:11" x14ac:dyDescent="0.2">
      <c r="A10" t="s">
        <v>15</v>
      </c>
      <c r="B10" s="20">
        <f>SUM(C10:H10)</f>
        <v>2958406.5157206566</v>
      </c>
      <c r="C10" s="94">
        <f>[5]BUDGET!D10</f>
        <v>2495885.3035609187</v>
      </c>
      <c r="D10" s="94">
        <f>[5]BUDGET!E10</f>
        <v>462521.21215973806</v>
      </c>
      <c r="E10" s="94"/>
      <c r="F10" s="94"/>
      <c r="G10" s="94"/>
      <c r="H10" s="94"/>
      <c r="I10" s="20"/>
      <c r="J10" s="20">
        <f t="shared" ref="J10:J71" si="0">+E10+F10</f>
        <v>0</v>
      </c>
      <c r="K10" s="20">
        <f>+B10+AGING!B10</f>
        <v>4103162.7190806977</v>
      </c>
    </row>
    <row r="11" spans="1:11" x14ac:dyDescent="0.2">
      <c r="A11" t="s">
        <v>177</v>
      </c>
      <c r="B11" s="20">
        <f t="shared" ref="B11:B28" si="1">SUM(C11:H11)</f>
        <v>1427431.1438352168</v>
      </c>
      <c r="C11" s="94">
        <f>[5]BUDGET!D11</f>
        <v>1204264.6589681432</v>
      </c>
      <c r="D11" s="94">
        <f>[5]BUDGET!E11</f>
        <v>223166.4848670736</v>
      </c>
      <c r="E11" s="94"/>
      <c r="F11" s="94"/>
      <c r="G11" s="94"/>
      <c r="H11" s="94"/>
      <c r="I11" s="20"/>
      <c r="J11" s="20">
        <f t="shared" si="0"/>
        <v>0</v>
      </c>
      <c r="K11" s="20">
        <f>+B11+AGING!B11</f>
        <v>1979776.0119564366</v>
      </c>
    </row>
    <row r="12" spans="1:11" x14ac:dyDescent="0.2">
      <c r="A12" s="9" t="s">
        <v>178</v>
      </c>
      <c r="B12" s="20">
        <f t="shared" si="1"/>
        <v>4385837.6595558738</v>
      </c>
      <c r="C12" s="94">
        <f>[5]BUDGET!D12</f>
        <v>3700149.9625290618</v>
      </c>
      <c r="D12" s="94">
        <f>[5]BUDGET!E12</f>
        <v>685687.69702681166</v>
      </c>
      <c r="E12" s="94"/>
      <c r="F12" s="94"/>
      <c r="G12" s="94"/>
      <c r="H12" s="94"/>
      <c r="I12" s="20"/>
      <c r="J12" s="20">
        <f t="shared" si="0"/>
        <v>0</v>
      </c>
      <c r="K12" s="20">
        <f>+B12+AGING!B12</f>
        <v>6082938.7310371352</v>
      </c>
    </row>
    <row r="13" spans="1:11" x14ac:dyDescent="0.2">
      <c r="A13" t="s">
        <v>17</v>
      </c>
      <c r="B13" s="20">
        <f t="shared" si="1"/>
        <v>493845.32046599139</v>
      </c>
      <c r="C13" s="94">
        <f>[5]BUDGET!D13</f>
        <v>416636.88578077237</v>
      </c>
      <c r="D13" s="94">
        <f>[5]BUDGET!E13</f>
        <v>77208.434685218992</v>
      </c>
      <c r="E13" s="94"/>
      <c r="F13" s="94"/>
      <c r="G13" s="94"/>
      <c r="H13" s="94"/>
      <c r="I13" s="20"/>
      <c r="J13" s="20">
        <f t="shared" si="0"/>
        <v>0</v>
      </c>
      <c r="K13" s="20">
        <f>+B13+AGING!B13</f>
        <v>684938.90111478139</v>
      </c>
    </row>
    <row r="14" spans="1:11" x14ac:dyDescent="0.2">
      <c r="A14" t="s">
        <v>179</v>
      </c>
      <c r="B14" s="20">
        <f t="shared" si="1"/>
        <v>1296500</v>
      </c>
      <c r="C14" s="94">
        <f>[5]BUDGET!D14</f>
        <v>1093500</v>
      </c>
      <c r="D14" s="94">
        <f>[5]BUDGET!E14</f>
        <v>203000</v>
      </c>
      <c r="E14" s="94"/>
      <c r="F14" s="94"/>
      <c r="G14" s="94"/>
      <c r="H14" s="94"/>
      <c r="I14" s="20"/>
      <c r="J14" s="20">
        <f t="shared" si="0"/>
        <v>0</v>
      </c>
      <c r="K14" s="20">
        <f>+B14+AGING!B14</f>
        <v>1351700</v>
      </c>
    </row>
    <row r="15" spans="1:11" x14ac:dyDescent="0.2">
      <c r="A15" t="s">
        <v>27</v>
      </c>
      <c r="B15" s="20">
        <f t="shared" si="1"/>
        <v>231658000</v>
      </c>
      <c r="C15" s="95">
        <f>[5]BUDGET!D15</f>
        <v>218158000</v>
      </c>
      <c r="D15" s="95">
        <f>[5]BUDGET!E15</f>
        <v>13500000</v>
      </c>
      <c r="E15" s="95"/>
      <c r="F15" s="95"/>
      <c r="G15" s="95"/>
      <c r="H15" s="95"/>
      <c r="I15" s="20"/>
      <c r="J15" s="20">
        <f t="shared" si="0"/>
        <v>0</v>
      </c>
      <c r="K15" s="20">
        <f>+B15+AGING!B15</f>
        <v>237277149.986</v>
      </c>
    </row>
    <row r="16" spans="1:11" x14ac:dyDescent="0.2">
      <c r="A16" t="s">
        <v>18</v>
      </c>
      <c r="B16" s="20">
        <f t="shared" si="1"/>
        <v>50100</v>
      </c>
      <c r="C16" s="94">
        <f>[5]BUDGET!D16</f>
        <v>45100</v>
      </c>
      <c r="D16" s="94">
        <f>[5]BUDGET!E16</f>
        <v>5000</v>
      </c>
      <c r="E16" s="94"/>
      <c r="F16" s="94"/>
      <c r="G16" s="94"/>
      <c r="H16" s="94"/>
      <c r="I16" s="20"/>
      <c r="J16" s="20">
        <f t="shared" si="0"/>
        <v>0</v>
      </c>
      <c r="K16" s="20">
        <f>+B16+AGING!B16</f>
        <v>141950</v>
      </c>
    </row>
    <row r="17" spans="1:11" x14ac:dyDescent="0.2">
      <c r="A17" t="s">
        <v>19</v>
      </c>
      <c r="B17" s="20">
        <f t="shared" si="1"/>
        <v>305812.78435624728</v>
      </c>
      <c r="C17" s="20">
        <f>[5]BUDGET!D17</f>
        <v>238944.04806904559</v>
      </c>
      <c r="D17" s="20">
        <f>[5]BUDGET!E17</f>
        <v>66868.736287201711</v>
      </c>
      <c r="E17" s="20"/>
      <c r="F17" s="20"/>
      <c r="G17" s="20"/>
      <c r="H17" s="20"/>
      <c r="I17" s="20"/>
      <c r="J17" s="20">
        <f t="shared" si="0"/>
        <v>0</v>
      </c>
      <c r="K17" s="20">
        <f>+B17+AGING!B17</f>
        <v>456331.58047820686</v>
      </c>
    </row>
    <row r="18" spans="1:11" x14ac:dyDescent="0.2">
      <c r="A18" t="s">
        <v>65</v>
      </c>
      <c r="B18" s="20">
        <f t="shared" si="1"/>
        <v>29000</v>
      </c>
      <c r="C18" s="95">
        <f>[5]BUDGET!D18</f>
        <v>21400</v>
      </c>
      <c r="D18" s="95">
        <f>[5]BUDGET!E18</f>
        <v>7600</v>
      </c>
      <c r="E18" s="95"/>
      <c r="F18" s="95"/>
      <c r="G18" s="95"/>
      <c r="H18" s="95"/>
      <c r="I18" s="20"/>
      <c r="J18" s="20">
        <f t="shared" si="0"/>
        <v>0</v>
      </c>
      <c r="K18" s="20">
        <f>+B18+AGING!B18</f>
        <v>58074</v>
      </c>
    </row>
    <row r="19" spans="1:11" x14ac:dyDescent="0.2">
      <c r="A19" t="s">
        <v>153</v>
      </c>
      <c r="B19" s="20">
        <f t="shared" si="1"/>
        <v>100000</v>
      </c>
      <c r="C19" s="94">
        <f>[5]BUDGET!D19</f>
        <v>100000</v>
      </c>
      <c r="D19" s="94">
        <f>[5]BUDGET!E19</f>
        <v>0</v>
      </c>
      <c r="E19" s="94"/>
      <c r="F19" s="94"/>
      <c r="G19" s="94"/>
      <c r="H19" s="94"/>
      <c r="I19" s="20"/>
      <c r="J19" s="20">
        <f t="shared" si="0"/>
        <v>0</v>
      </c>
      <c r="K19" s="20">
        <f>+B19+AGING!B19</f>
        <v>100000</v>
      </c>
    </row>
    <row r="20" spans="1:11" x14ac:dyDescent="0.2">
      <c r="A20" t="s">
        <v>180</v>
      </c>
      <c r="B20" s="20">
        <f t="shared" si="1"/>
        <v>220250</v>
      </c>
      <c r="C20" s="94">
        <f>[5]BUDGET!D20</f>
        <v>165750</v>
      </c>
      <c r="D20" s="94">
        <f>[5]BUDGET!E20</f>
        <v>54500</v>
      </c>
      <c r="E20" s="94"/>
      <c r="F20" s="94"/>
      <c r="G20" s="94"/>
      <c r="H20" s="94"/>
      <c r="I20" s="20"/>
      <c r="J20" s="20">
        <f t="shared" si="0"/>
        <v>0</v>
      </c>
      <c r="K20" s="20">
        <f>+B20+AGING!B20</f>
        <v>271479.90690909093</v>
      </c>
    </row>
    <row r="21" spans="1:11" x14ac:dyDescent="0.2">
      <c r="B21" s="20">
        <f t="shared" si="1"/>
        <v>0</v>
      </c>
      <c r="C21" s="20">
        <f>[5]BUDGET!D21</f>
        <v>0</v>
      </c>
      <c r="D21" s="20">
        <f>[5]BUDGET!E21</f>
        <v>0</v>
      </c>
      <c r="E21" s="20"/>
      <c r="F21" s="20"/>
      <c r="G21" s="20"/>
      <c r="H21" s="20"/>
      <c r="I21" s="20"/>
      <c r="J21" s="20">
        <f t="shared" si="0"/>
        <v>0</v>
      </c>
      <c r="K21" s="20">
        <f>+B21+AGING!B21</f>
        <v>0</v>
      </c>
    </row>
    <row r="22" spans="1:11" x14ac:dyDescent="0.2">
      <c r="A22" t="s">
        <v>181</v>
      </c>
      <c r="B22" s="20">
        <f t="shared" si="1"/>
        <v>238539345.76437813</v>
      </c>
      <c r="C22" s="94">
        <f>[5]BUDGET!D22</f>
        <v>223939480.8963789</v>
      </c>
      <c r="D22" s="94">
        <f>[5]BUDGET!E22</f>
        <v>14599864.867999231</v>
      </c>
      <c r="E22" s="94"/>
      <c r="F22" s="94"/>
      <c r="G22" s="94"/>
      <c r="H22" s="94"/>
      <c r="I22" s="20"/>
      <c r="J22" s="20">
        <f t="shared" si="0"/>
        <v>0</v>
      </c>
      <c r="K22" s="20">
        <f>+B22+AGING!B22</f>
        <v>246424563.10553923</v>
      </c>
    </row>
    <row r="23" spans="1:11" x14ac:dyDescent="0.2">
      <c r="A23" t="s">
        <v>253</v>
      </c>
      <c r="B23" s="20">
        <f t="shared" si="1"/>
        <v>46641.06219145163</v>
      </c>
      <c r="C23" s="20">
        <f>[5]BUDGET!D23</f>
        <v>36442.571325870391</v>
      </c>
      <c r="D23" s="20">
        <f>[5]BUDGET!E23</f>
        <v>10198.490865581238</v>
      </c>
      <c r="E23" s="20"/>
      <c r="F23" s="20"/>
      <c r="G23" s="20"/>
      <c r="H23" s="20"/>
      <c r="I23" s="20"/>
      <c r="J23" s="20">
        <f t="shared" si="0"/>
        <v>0</v>
      </c>
      <c r="K23" s="20">
        <f>+B23+AGING!B23</f>
        <v>69597.448876478491</v>
      </c>
    </row>
    <row r="24" spans="1:11" x14ac:dyDescent="0.2">
      <c r="A24" t="s">
        <v>254</v>
      </c>
      <c r="B24" s="20">
        <f t="shared" si="1"/>
        <v>268022.81381076929</v>
      </c>
      <c r="C24" s="20">
        <f>[5]BUDGET!D24</f>
        <v>209417.19700049231</v>
      </c>
      <c r="D24" s="20">
        <f>[5]BUDGET!E24</f>
        <v>58605.616810276973</v>
      </c>
      <c r="E24" s="20"/>
      <c r="F24" s="20"/>
      <c r="G24" s="20"/>
      <c r="H24" s="20"/>
      <c r="I24" s="20"/>
      <c r="J24" s="20">
        <f t="shared" si="0"/>
        <v>0</v>
      </c>
      <c r="K24" s="20">
        <f>+B24+AGING!B24</f>
        <v>399941.66525100661</v>
      </c>
    </row>
    <row r="25" spans="1:11" x14ac:dyDescent="0.2">
      <c r="A25" t="s">
        <v>21</v>
      </c>
      <c r="B25" s="20">
        <f t="shared" si="1"/>
        <v>114435.67644704877</v>
      </c>
      <c r="C25" s="20">
        <f>[5]BUDGET!D25</f>
        <v>89413.278883475752</v>
      </c>
      <c r="D25" s="20">
        <f>[5]BUDGET!E25</f>
        <v>25022.39756357302</v>
      </c>
      <c r="E25" s="20"/>
      <c r="F25" s="20"/>
      <c r="G25" s="20"/>
      <c r="H25" s="20"/>
      <c r="I25" s="20"/>
      <c r="J25" s="20">
        <f t="shared" si="0"/>
        <v>0</v>
      </c>
      <c r="K25" s="20">
        <f>+B25+AGING!B25</f>
        <v>170760.07206860805</v>
      </c>
    </row>
    <row r="26" spans="1:11" x14ac:dyDescent="0.2">
      <c r="A26" t="s">
        <v>22</v>
      </c>
      <c r="B26" s="20">
        <f t="shared" si="1"/>
        <v>46899.024571713693</v>
      </c>
      <c r="C26" s="20">
        <f>[5]BUDGET!D26</f>
        <v>36644.127894275785</v>
      </c>
      <c r="D26" s="20">
        <f>[5]BUDGET!E26</f>
        <v>10254.896677437908</v>
      </c>
      <c r="E26" s="20"/>
      <c r="F26" s="20"/>
      <c r="G26" s="20"/>
      <c r="H26" s="20"/>
      <c r="I26" s="20"/>
      <c r="J26" s="20">
        <f t="shared" si="0"/>
        <v>0</v>
      </c>
      <c r="K26" s="20">
        <f>+B26+AGING!B26</f>
        <v>69982.378437015694</v>
      </c>
    </row>
    <row r="27" spans="1:11" x14ac:dyDescent="0.2">
      <c r="A27" t="s">
        <v>182</v>
      </c>
      <c r="B27" s="20">
        <f t="shared" si="1"/>
        <v>65828.044252931635</v>
      </c>
      <c r="C27" s="20">
        <f>[5]BUDGET!D27</f>
        <v>51434.145905229663</v>
      </c>
      <c r="D27" s="20">
        <f>[5]BUDGET!E27</f>
        <v>14393.898347701979</v>
      </c>
      <c r="E27" s="20"/>
      <c r="F27" s="20"/>
      <c r="G27" s="20"/>
      <c r="H27" s="20"/>
      <c r="I27" s="20"/>
      <c r="J27" s="20">
        <f t="shared" si="0"/>
        <v>0</v>
      </c>
      <c r="K27" s="20">
        <f>+B27+AGING!B27</f>
        <v>98228.121943836508</v>
      </c>
    </row>
    <row r="28" spans="1:11" x14ac:dyDescent="0.2">
      <c r="A28" s="9" t="s">
        <v>261</v>
      </c>
      <c r="B28" s="20">
        <f t="shared" si="1"/>
        <v>40744.053260132889</v>
      </c>
      <c r="C28" s="20">
        <f>[5]BUDGET!D28</f>
        <v>31834.99683053085</v>
      </c>
      <c r="D28" s="20">
        <f>[5]BUDGET!E28</f>
        <v>8909.0564296020402</v>
      </c>
      <c r="E28" s="20"/>
      <c r="F28" s="20"/>
      <c r="G28" s="20"/>
      <c r="H28" s="20"/>
      <c r="I28" s="20"/>
      <c r="J28" s="20">
        <f t="shared" si="0"/>
        <v>0</v>
      </c>
      <c r="K28" s="20">
        <f>+B28+AGING!B28</f>
        <v>60797.975658288909</v>
      </c>
    </row>
    <row r="29" spans="1:11" x14ac:dyDescent="0.2">
      <c r="B29" s="20">
        <f t="shared" ref="B29:B70" si="2">SUM(C29:G29)</f>
        <v>0</v>
      </c>
      <c r="C29" s="20">
        <f>[5]BUDGET!D29</f>
        <v>0</v>
      </c>
      <c r="D29" s="20">
        <f>[5]BUDGET!E29</f>
        <v>0</v>
      </c>
      <c r="E29" s="20"/>
      <c r="F29" s="20"/>
      <c r="G29" s="20"/>
      <c r="H29" s="20"/>
      <c r="I29" s="20"/>
      <c r="J29" s="20">
        <f t="shared" si="0"/>
        <v>0</v>
      </c>
      <c r="K29" s="20">
        <f>+B29+AGING!B29</f>
        <v>0</v>
      </c>
    </row>
    <row r="30" spans="1:11" x14ac:dyDescent="0.2">
      <c r="A30" t="s">
        <v>183</v>
      </c>
      <c r="B30" s="20">
        <f>SUM(C30:H30)</f>
        <v>239121916.43891221</v>
      </c>
      <c r="C30" s="94">
        <f>[5]BUDGET!D30</f>
        <v>224394667.2142188</v>
      </c>
      <c r="D30" s="94">
        <f>[5]BUDGET!E30</f>
        <v>14727249.224693405</v>
      </c>
      <c r="E30" s="94"/>
      <c r="F30" s="94"/>
      <c r="G30" s="94"/>
      <c r="H30" s="94"/>
      <c r="I30" s="20"/>
      <c r="J30" s="20">
        <f t="shared" si="0"/>
        <v>0</v>
      </c>
      <c r="K30" s="20">
        <f>+B30+AGING!B30</f>
        <v>247293870.76777449</v>
      </c>
    </row>
    <row r="31" spans="1:11" x14ac:dyDescent="0.2">
      <c r="B31" s="20">
        <f t="shared" si="2"/>
        <v>0</v>
      </c>
      <c r="C31" s="20">
        <f>[5]BUDGET!D31</f>
        <v>0</v>
      </c>
      <c r="D31" s="20">
        <f>[5]BUDGET!E31</f>
        <v>0</v>
      </c>
      <c r="E31" s="20"/>
      <c r="F31" s="20"/>
      <c r="G31" s="20"/>
      <c r="H31" s="20"/>
      <c r="I31" s="20"/>
      <c r="J31" s="20">
        <f t="shared" si="0"/>
        <v>0</v>
      </c>
      <c r="K31" s="20">
        <f>+B31+AGING!B31</f>
        <v>0</v>
      </c>
    </row>
    <row r="32" spans="1:11" x14ac:dyDescent="0.2">
      <c r="A32" s="78" t="s">
        <v>184</v>
      </c>
      <c r="B32" s="20">
        <f t="shared" si="2"/>
        <v>0</v>
      </c>
      <c r="C32" s="20">
        <f>[5]BUDGET!D32</f>
        <v>0</v>
      </c>
      <c r="D32" s="20">
        <f>[5]BUDGET!E32</f>
        <v>0</v>
      </c>
      <c r="E32" s="20"/>
      <c r="F32" s="20"/>
      <c r="G32" s="20"/>
      <c r="H32" s="20"/>
      <c r="I32" s="20"/>
      <c r="J32" s="20">
        <f t="shared" si="0"/>
        <v>0</v>
      </c>
      <c r="K32" s="20">
        <f>+B32+AGING!B32</f>
        <v>0</v>
      </c>
    </row>
    <row r="33" spans="1:11" x14ac:dyDescent="0.2">
      <c r="A33" s="78" t="s">
        <v>185</v>
      </c>
      <c r="B33" s="20">
        <f t="shared" si="2"/>
        <v>0</v>
      </c>
      <c r="C33" s="20">
        <f>[5]BUDGET!D33</f>
        <v>0</v>
      </c>
      <c r="D33" s="20">
        <f>[5]BUDGET!E33</f>
        <v>0</v>
      </c>
      <c r="E33" s="20"/>
      <c r="F33" s="20"/>
      <c r="G33" s="20"/>
      <c r="H33" s="20"/>
      <c r="I33" s="20"/>
      <c r="J33" s="20">
        <f t="shared" si="0"/>
        <v>0</v>
      </c>
      <c r="K33" s="20">
        <f>+B33+AGING!B33</f>
        <v>0</v>
      </c>
    </row>
    <row r="34" spans="1:11" x14ac:dyDescent="0.2">
      <c r="A34" s="78" t="s">
        <v>188</v>
      </c>
      <c r="B34" s="20">
        <f t="shared" si="2"/>
        <v>0</v>
      </c>
      <c r="C34" s="20">
        <f>[5]BUDGET!D34</f>
        <v>0</v>
      </c>
      <c r="D34" s="20">
        <f>[5]BUDGET!E34</f>
        <v>0</v>
      </c>
      <c r="E34" s="20"/>
      <c r="F34" s="20"/>
      <c r="G34" s="20"/>
      <c r="H34" s="20"/>
      <c r="I34" s="20"/>
      <c r="J34" s="20">
        <f t="shared" si="0"/>
        <v>0</v>
      </c>
      <c r="K34" s="20">
        <f>+B34+AGING!B34</f>
        <v>0</v>
      </c>
    </row>
    <row r="35" spans="1:11" x14ac:dyDescent="0.2">
      <c r="A35" s="66" t="s">
        <v>239</v>
      </c>
      <c r="B35" s="20">
        <f t="shared" si="2"/>
        <v>0</v>
      </c>
      <c r="C35" s="20">
        <f>[5]BUDGET!D35</f>
        <v>0</v>
      </c>
      <c r="D35" s="20">
        <f>[5]BUDGET!E35</f>
        <v>0</v>
      </c>
      <c r="E35" s="20"/>
      <c r="F35" s="20"/>
      <c r="G35" s="20"/>
      <c r="H35" s="20"/>
      <c r="I35" s="20"/>
      <c r="J35" s="20">
        <f t="shared" si="0"/>
        <v>0</v>
      </c>
      <c r="K35" s="20">
        <f>+B35+AGING!B35</f>
        <v>0</v>
      </c>
    </row>
    <row r="36" spans="1:11" x14ac:dyDescent="0.2">
      <c r="A36" s="66" t="s">
        <v>238</v>
      </c>
      <c r="B36" s="20">
        <f t="shared" si="2"/>
        <v>0</v>
      </c>
      <c r="C36" s="20">
        <f>[5]BUDGET!D36</f>
        <v>0</v>
      </c>
      <c r="D36" s="20">
        <f>[5]BUDGET!E36</f>
        <v>0</v>
      </c>
      <c r="E36" s="20"/>
      <c r="F36" s="20"/>
      <c r="G36" s="20"/>
      <c r="H36" s="20"/>
      <c r="I36" s="20"/>
      <c r="J36" s="20">
        <f t="shared" si="0"/>
        <v>0</v>
      </c>
      <c r="K36" s="20">
        <f>+B36+AGING!B36</f>
        <v>0</v>
      </c>
    </row>
    <row r="37" spans="1:11" x14ac:dyDescent="0.2">
      <c r="A37" s="66" t="s">
        <v>255</v>
      </c>
      <c r="B37" s="20">
        <f t="shared" si="2"/>
        <v>0</v>
      </c>
      <c r="C37" s="20">
        <f>[5]BUDGET!D37</f>
        <v>0</v>
      </c>
      <c r="D37" s="20">
        <f>[5]BUDGET!E37</f>
        <v>0</v>
      </c>
      <c r="E37" s="20"/>
      <c r="F37" s="20"/>
      <c r="G37" s="20"/>
      <c r="H37" s="20"/>
      <c r="I37" s="20"/>
      <c r="J37" s="20">
        <f t="shared" si="0"/>
        <v>0</v>
      </c>
      <c r="K37" s="20">
        <f>+B37+AGING!B37</f>
        <v>0</v>
      </c>
    </row>
    <row r="38" spans="1:11" x14ac:dyDescent="0.2">
      <c r="A38" s="78" t="s">
        <v>189</v>
      </c>
      <c r="B38" s="20">
        <f t="shared" si="2"/>
        <v>0</v>
      </c>
      <c r="C38" s="20">
        <f>[5]BUDGET!D38</f>
        <v>0</v>
      </c>
      <c r="D38" s="20">
        <f>[5]BUDGET!E38</f>
        <v>0</v>
      </c>
      <c r="E38" s="20"/>
      <c r="F38" s="20"/>
      <c r="G38" s="20"/>
      <c r="H38" s="20"/>
      <c r="I38" s="20"/>
      <c r="J38" s="20">
        <f t="shared" si="0"/>
        <v>0</v>
      </c>
      <c r="K38" s="20">
        <f>+B38+AGING!B38</f>
        <v>0</v>
      </c>
    </row>
    <row r="39" spans="1:11" x14ac:dyDescent="0.2">
      <c r="A39" s="66" t="s">
        <v>262</v>
      </c>
      <c r="B39" s="20">
        <f t="shared" si="2"/>
        <v>0</v>
      </c>
      <c r="C39" s="20">
        <f>[5]BUDGET!D39</f>
        <v>0</v>
      </c>
      <c r="D39" s="20">
        <f>[5]BUDGET!E39</f>
        <v>0</v>
      </c>
      <c r="E39" s="20"/>
      <c r="F39" s="20"/>
      <c r="G39" s="20"/>
      <c r="H39" s="20"/>
      <c r="I39" s="20"/>
      <c r="J39" s="20">
        <f t="shared" si="0"/>
        <v>0</v>
      </c>
      <c r="K39" s="20">
        <f>+B39+AGING!B39</f>
        <v>5473132</v>
      </c>
    </row>
    <row r="40" spans="1:11" x14ac:dyDescent="0.2">
      <c r="A40" s="78" t="s">
        <v>191</v>
      </c>
      <c r="B40" s="20">
        <f>SUM(C40:H40)</f>
        <v>224394667.2142188</v>
      </c>
      <c r="C40" s="95">
        <f>[5]BUDGET!D40</f>
        <v>224394667.2142188</v>
      </c>
      <c r="D40" s="95">
        <f>[5]BUDGET!E40</f>
        <v>0</v>
      </c>
      <c r="E40" s="95"/>
      <c r="F40" s="95"/>
      <c r="G40" s="95"/>
      <c r="H40" s="20"/>
      <c r="I40" s="20"/>
      <c r="J40" s="20">
        <f t="shared" si="0"/>
        <v>0</v>
      </c>
      <c r="K40" s="20">
        <f>+B40+AGING!B40</f>
        <v>224394667.2142188</v>
      </c>
    </row>
    <row r="41" spans="1:11" x14ac:dyDescent="0.2">
      <c r="A41" s="78" t="s">
        <v>192</v>
      </c>
      <c r="B41" s="20">
        <f>SUM(C41:H41)</f>
        <v>0</v>
      </c>
      <c r="C41" s="20">
        <f>[5]BUDGET!D41</f>
        <v>0</v>
      </c>
      <c r="D41" s="20">
        <f>[5]BUDGET!E41</f>
        <v>0</v>
      </c>
      <c r="E41" s="20"/>
      <c r="F41" s="20"/>
      <c r="G41" s="20"/>
      <c r="H41" s="20"/>
      <c r="I41" s="20"/>
      <c r="J41" s="20">
        <f t="shared" si="0"/>
        <v>0</v>
      </c>
      <c r="K41" s="20">
        <f>+B41+AGING!B41</f>
        <v>0</v>
      </c>
    </row>
    <row r="42" spans="1:11" x14ac:dyDescent="0.2">
      <c r="A42" s="78" t="s">
        <v>193</v>
      </c>
      <c r="B42" s="20">
        <f>SUM(C42:H42)</f>
        <v>14727249.224693405</v>
      </c>
      <c r="C42" s="20">
        <f>[5]BUDGET!D42</f>
        <v>0</v>
      </c>
      <c r="D42" s="20">
        <f>[5]BUDGET!E42</f>
        <v>14727249.224693405</v>
      </c>
      <c r="E42" s="20"/>
      <c r="F42" s="20"/>
      <c r="G42" s="20"/>
      <c r="H42" s="95"/>
      <c r="I42" s="20"/>
      <c r="J42" s="20">
        <f t="shared" si="0"/>
        <v>0</v>
      </c>
      <c r="K42" s="20">
        <f>+B42+AGING!B42</f>
        <v>14727249.224693405</v>
      </c>
    </row>
    <row r="43" spans="1:11" x14ac:dyDescent="0.2">
      <c r="A43" s="78" t="s">
        <v>194</v>
      </c>
      <c r="B43" s="20">
        <f t="shared" si="2"/>
        <v>0</v>
      </c>
      <c r="C43" s="20">
        <f>[5]BUDGET!D43</f>
        <v>0</v>
      </c>
      <c r="D43" s="20">
        <f>[5]BUDGET!E43</f>
        <v>0</v>
      </c>
      <c r="E43" s="20"/>
      <c r="F43" s="20"/>
      <c r="G43" s="20"/>
      <c r="H43" s="20"/>
      <c r="I43" s="20"/>
      <c r="J43" s="20">
        <f t="shared" si="0"/>
        <v>0</v>
      </c>
      <c r="K43" s="20">
        <f>+B43+AGING!B43</f>
        <v>0</v>
      </c>
    </row>
    <row r="44" spans="1:11" x14ac:dyDescent="0.2">
      <c r="A44" s="66" t="s">
        <v>258</v>
      </c>
      <c r="B44" s="20">
        <f t="shared" si="2"/>
        <v>0</v>
      </c>
      <c r="C44" s="20">
        <f>[5]BUDGET!D44</f>
        <v>0</v>
      </c>
      <c r="D44" s="20">
        <f>[5]BUDGET!E44</f>
        <v>0</v>
      </c>
      <c r="E44" s="20"/>
      <c r="F44" s="20"/>
      <c r="G44" s="20"/>
      <c r="H44" s="20"/>
      <c r="I44" s="20"/>
      <c r="J44" s="20">
        <f t="shared" si="0"/>
        <v>0</v>
      </c>
      <c r="K44" s="20">
        <f>+B44+AGING!B44</f>
        <v>0</v>
      </c>
    </row>
    <row r="45" spans="1:11" x14ac:dyDescent="0.2">
      <c r="A45" s="78" t="s">
        <v>196</v>
      </c>
      <c r="B45" s="20">
        <f t="shared" si="2"/>
        <v>0</v>
      </c>
      <c r="C45" s="20">
        <f>[5]BUDGET!D45</f>
        <v>0</v>
      </c>
      <c r="D45" s="20">
        <f>[5]BUDGET!E45</f>
        <v>0</v>
      </c>
      <c r="E45" s="20"/>
      <c r="F45" s="20"/>
      <c r="G45" s="20"/>
      <c r="H45" s="20"/>
      <c r="I45" s="20"/>
      <c r="J45" s="20">
        <f t="shared" si="0"/>
        <v>0</v>
      </c>
      <c r="K45" s="20">
        <f>+B45+AGING!B45</f>
        <v>0</v>
      </c>
    </row>
    <row r="46" spans="1:11" x14ac:dyDescent="0.2">
      <c r="A46" s="78" t="s">
        <v>197</v>
      </c>
      <c r="B46" s="20">
        <f t="shared" si="2"/>
        <v>0</v>
      </c>
      <c r="C46" s="20">
        <f>[5]BUDGET!D46</f>
        <v>0</v>
      </c>
      <c r="D46" s="20">
        <f>[5]BUDGET!E46</f>
        <v>0</v>
      </c>
      <c r="E46" s="20"/>
      <c r="F46" s="20"/>
      <c r="G46" s="20"/>
      <c r="H46" s="20"/>
      <c r="I46" s="20"/>
      <c r="J46" s="20">
        <f t="shared" si="0"/>
        <v>0</v>
      </c>
      <c r="K46" s="20">
        <f>+B46+AGING!B46</f>
        <v>0</v>
      </c>
    </row>
    <row r="47" spans="1:11" x14ac:dyDescent="0.2">
      <c r="A47" s="66" t="s">
        <v>259</v>
      </c>
      <c r="B47" s="20">
        <f t="shared" si="2"/>
        <v>0</v>
      </c>
      <c r="C47" s="20">
        <f>[5]BUDGET!D47</f>
        <v>0</v>
      </c>
      <c r="D47" s="20">
        <f>[5]BUDGET!E47</f>
        <v>0</v>
      </c>
      <c r="E47" s="20"/>
      <c r="F47" s="20"/>
      <c r="G47" s="20"/>
      <c r="H47" s="20"/>
      <c r="I47" s="20"/>
      <c r="J47" s="20">
        <f t="shared" si="0"/>
        <v>0</v>
      </c>
      <c r="K47" s="20">
        <f>+B47+AGING!B47</f>
        <v>0</v>
      </c>
    </row>
    <row r="48" spans="1:11" x14ac:dyDescent="0.2">
      <c r="A48" s="67" t="s">
        <v>240</v>
      </c>
      <c r="B48" s="20">
        <f t="shared" si="2"/>
        <v>0</v>
      </c>
      <c r="C48" s="20">
        <f>[5]BUDGET!D48</f>
        <v>0</v>
      </c>
      <c r="D48" s="20">
        <f>[5]BUDGET!E48</f>
        <v>0</v>
      </c>
      <c r="E48" s="20"/>
      <c r="F48" s="20"/>
      <c r="G48" s="20"/>
      <c r="H48" s="20"/>
      <c r="I48" s="20"/>
      <c r="J48" s="20">
        <f t="shared" si="0"/>
        <v>0</v>
      </c>
      <c r="K48" s="20">
        <f>+B48+AGING!B48</f>
        <v>0</v>
      </c>
    </row>
    <row r="49" spans="1:11" x14ac:dyDescent="0.2">
      <c r="A49" s="78" t="s">
        <v>199</v>
      </c>
      <c r="B49" s="20">
        <f t="shared" si="2"/>
        <v>0</v>
      </c>
      <c r="C49" s="20">
        <f>[5]BUDGET!D49</f>
        <v>0</v>
      </c>
      <c r="D49" s="20">
        <f>[5]BUDGET!E49</f>
        <v>0</v>
      </c>
      <c r="E49" s="20"/>
      <c r="F49" s="20"/>
      <c r="G49" s="20"/>
      <c r="H49" s="20"/>
      <c r="I49" s="20"/>
      <c r="J49" s="20">
        <f t="shared" si="0"/>
        <v>0</v>
      </c>
      <c r="K49" s="20">
        <f>+B49+AGING!B49</f>
        <v>0</v>
      </c>
    </row>
    <row r="50" spans="1:11" x14ac:dyDescent="0.2">
      <c r="A50" s="78" t="s">
        <v>200</v>
      </c>
      <c r="B50" s="20">
        <f t="shared" si="2"/>
        <v>0</v>
      </c>
      <c r="C50" s="20">
        <f>[5]BUDGET!D50</f>
        <v>0</v>
      </c>
      <c r="D50" s="20">
        <f>[5]BUDGET!E50</f>
        <v>0</v>
      </c>
      <c r="E50" s="20"/>
      <c r="F50" s="20"/>
      <c r="G50" s="20"/>
      <c r="H50" s="20"/>
      <c r="I50" s="20"/>
      <c r="J50" s="20">
        <f t="shared" si="0"/>
        <v>0</v>
      </c>
      <c r="K50" s="20">
        <f>+B50+AGING!B50</f>
        <v>0</v>
      </c>
    </row>
    <row r="51" spans="1:11" x14ac:dyDescent="0.2">
      <c r="A51" s="78" t="s">
        <v>174</v>
      </c>
      <c r="B51" s="20">
        <f t="shared" si="2"/>
        <v>0</v>
      </c>
      <c r="C51" s="20">
        <f>[5]BUDGET!D51</f>
        <v>0</v>
      </c>
      <c r="D51" s="20">
        <f>[5]BUDGET!E51</f>
        <v>0</v>
      </c>
      <c r="E51" s="20"/>
      <c r="F51" s="20"/>
      <c r="G51" s="20"/>
      <c r="H51" s="20"/>
      <c r="I51" s="20"/>
      <c r="J51" s="20">
        <f t="shared" si="0"/>
        <v>0</v>
      </c>
      <c r="K51" s="20">
        <f>+B51+AGING!B51</f>
        <v>0</v>
      </c>
    </row>
    <row r="52" spans="1:11" x14ac:dyDescent="0.2">
      <c r="A52" s="78" t="s">
        <v>201</v>
      </c>
      <c r="B52" s="20">
        <f t="shared" si="2"/>
        <v>0</v>
      </c>
      <c r="C52" s="20">
        <f>[5]BUDGET!D52</f>
        <v>0</v>
      </c>
      <c r="D52" s="20">
        <f>[5]BUDGET!E52</f>
        <v>0</v>
      </c>
      <c r="E52" s="20"/>
      <c r="F52" s="20"/>
      <c r="G52" s="20"/>
      <c r="H52" s="20"/>
      <c r="I52" s="20"/>
      <c r="J52" s="20">
        <f t="shared" si="0"/>
        <v>0</v>
      </c>
      <c r="K52" s="20">
        <f>+B52+AGING!B52</f>
        <v>0</v>
      </c>
    </row>
    <row r="53" spans="1:11" x14ac:dyDescent="0.2">
      <c r="A53" s="78" t="s">
        <v>202</v>
      </c>
      <c r="B53" s="20">
        <f t="shared" si="2"/>
        <v>0</v>
      </c>
      <c r="C53" s="20">
        <f>[5]BUDGET!D53</f>
        <v>0</v>
      </c>
      <c r="D53" s="20">
        <f>[5]BUDGET!E53</f>
        <v>0</v>
      </c>
      <c r="E53" s="20"/>
      <c r="F53" s="20"/>
      <c r="G53" s="20"/>
      <c r="H53" s="20"/>
      <c r="I53" s="20"/>
      <c r="J53" s="20">
        <f t="shared" si="0"/>
        <v>0</v>
      </c>
      <c r="K53" s="20">
        <f>+B53+AGING!B53</f>
        <v>0</v>
      </c>
    </row>
    <row r="54" spans="1:11" x14ac:dyDescent="0.2">
      <c r="A54" s="78" t="s">
        <v>203</v>
      </c>
      <c r="B54" s="20">
        <f t="shared" si="2"/>
        <v>0</v>
      </c>
      <c r="C54" s="20">
        <f>[5]BUDGET!D54</f>
        <v>0</v>
      </c>
      <c r="D54" s="20">
        <f>[5]BUDGET!E54</f>
        <v>0</v>
      </c>
      <c r="E54" s="20"/>
      <c r="F54" s="20"/>
      <c r="G54" s="20"/>
      <c r="H54" s="20"/>
      <c r="I54" s="20"/>
      <c r="J54" s="20">
        <f t="shared" si="0"/>
        <v>0</v>
      </c>
      <c r="K54" s="20">
        <f>+B54+AGING!B54</f>
        <v>0</v>
      </c>
    </row>
    <row r="55" spans="1:11" x14ac:dyDescent="0.2">
      <c r="A55" s="78" t="s">
        <v>204</v>
      </c>
      <c r="B55" s="20">
        <f t="shared" si="2"/>
        <v>0</v>
      </c>
      <c r="C55" s="20">
        <f>[5]BUDGET!D55</f>
        <v>0</v>
      </c>
      <c r="D55" s="20">
        <f>[5]BUDGET!E55</f>
        <v>0</v>
      </c>
      <c r="E55" s="20"/>
      <c r="F55" s="20"/>
      <c r="G55" s="20"/>
      <c r="H55" s="20"/>
      <c r="I55" s="20"/>
      <c r="J55" s="20">
        <f t="shared" si="0"/>
        <v>0</v>
      </c>
      <c r="K55" s="20">
        <f>+B55+AGING!B55</f>
        <v>0</v>
      </c>
    </row>
    <row r="56" spans="1:11" x14ac:dyDescent="0.2">
      <c r="A56" s="78" t="s">
        <v>205</v>
      </c>
      <c r="B56" s="20">
        <f t="shared" si="2"/>
        <v>0</v>
      </c>
      <c r="C56" s="20">
        <f>[5]BUDGET!D56</f>
        <v>0</v>
      </c>
      <c r="D56" s="20">
        <f>[5]BUDGET!E56</f>
        <v>0</v>
      </c>
      <c r="E56" s="20"/>
      <c r="F56" s="20"/>
      <c r="G56" s="20"/>
      <c r="H56" s="20"/>
      <c r="I56" s="20"/>
      <c r="J56" s="20">
        <f t="shared" si="0"/>
        <v>0</v>
      </c>
      <c r="K56" s="20">
        <f>+B56+AGING!B56</f>
        <v>0</v>
      </c>
    </row>
    <row r="57" spans="1:11" x14ac:dyDescent="0.2">
      <c r="A57" s="78" t="s">
        <v>171</v>
      </c>
      <c r="B57" s="20">
        <f t="shared" si="2"/>
        <v>0</v>
      </c>
      <c r="C57" s="20">
        <f>[5]BUDGET!D57</f>
        <v>0</v>
      </c>
      <c r="D57" s="20">
        <f>[5]BUDGET!E57</f>
        <v>0</v>
      </c>
      <c r="E57" s="20"/>
      <c r="F57" s="20"/>
      <c r="G57" s="20"/>
      <c r="H57" s="20"/>
      <c r="I57" s="20"/>
      <c r="J57" s="20">
        <f t="shared" si="0"/>
        <v>0</v>
      </c>
      <c r="K57" s="20">
        <f>+B57+AGING!B57</f>
        <v>0</v>
      </c>
    </row>
    <row r="58" spans="1:11" x14ac:dyDescent="0.2">
      <c r="A58" s="78" t="s">
        <v>74</v>
      </c>
      <c r="B58" s="20">
        <f t="shared" si="2"/>
        <v>0</v>
      </c>
      <c r="C58" s="20">
        <f>[5]BUDGET!D58</f>
        <v>0</v>
      </c>
      <c r="D58" s="20">
        <f>[5]BUDGET!E58</f>
        <v>0</v>
      </c>
      <c r="E58" s="20"/>
      <c r="F58" s="20"/>
      <c r="G58" s="20"/>
      <c r="H58" s="20"/>
      <c r="I58" s="20"/>
      <c r="J58" s="20">
        <f t="shared" si="0"/>
        <v>0</v>
      </c>
      <c r="K58" s="20">
        <f>+B58+AGING!B58</f>
        <v>0</v>
      </c>
    </row>
    <row r="59" spans="1:11" x14ac:dyDescent="0.2">
      <c r="A59" s="78" t="s">
        <v>154</v>
      </c>
      <c r="B59" s="20">
        <f t="shared" si="2"/>
        <v>0</v>
      </c>
      <c r="C59" s="20">
        <f>[5]BUDGET!D59</f>
        <v>0</v>
      </c>
      <c r="D59" s="20">
        <f>[5]BUDGET!E59</f>
        <v>0</v>
      </c>
      <c r="E59" s="20"/>
      <c r="F59" s="20"/>
      <c r="G59" s="20"/>
      <c r="H59" s="20"/>
      <c r="I59" s="20"/>
      <c r="J59" s="20">
        <f t="shared" si="0"/>
        <v>0</v>
      </c>
      <c r="K59" s="20">
        <f>+B59+AGING!B59</f>
        <v>0</v>
      </c>
    </row>
    <row r="60" spans="1:11" x14ac:dyDescent="0.2">
      <c r="A60" s="78" t="s">
        <v>206</v>
      </c>
      <c r="B60" s="20">
        <f t="shared" si="2"/>
        <v>0</v>
      </c>
      <c r="C60" s="20">
        <f>[5]BUDGET!D60</f>
        <v>0</v>
      </c>
      <c r="D60" s="20">
        <f>[5]BUDGET!E60</f>
        <v>0</v>
      </c>
      <c r="E60" s="20"/>
      <c r="F60" s="20"/>
      <c r="G60" s="20"/>
      <c r="H60" s="20"/>
      <c r="I60" s="20"/>
      <c r="J60" s="20">
        <f t="shared" si="0"/>
        <v>0</v>
      </c>
      <c r="K60" s="20">
        <f>+B60+AGING!B60</f>
        <v>0</v>
      </c>
    </row>
    <row r="61" spans="1:11" x14ac:dyDescent="0.2">
      <c r="A61" s="78" t="s">
        <v>146</v>
      </c>
      <c r="B61" s="20">
        <f t="shared" si="2"/>
        <v>0</v>
      </c>
      <c r="C61" s="20">
        <f>[5]BUDGET!D61</f>
        <v>0</v>
      </c>
      <c r="D61" s="20">
        <f>[5]BUDGET!E61</f>
        <v>0</v>
      </c>
      <c r="E61" s="20"/>
      <c r="F61" s="20"/>
      <c r="G61" s="20"/>
      <c r="H61" s="20"/>
      <c r="I61" s="20"/>
      <c r="J61" s="20">
        <f t="shared" si="0"/>
        <v>0</v>
      </c>
      <c r="K61" s="20">
        <f>+B61+AGING!B61</f>
        <v>0</v>
      </c>
    </row>
    <row r="62" spans="1:11" x14ac:dyDescent="0.2">
      <c r="A62" s="78" t="s">
        <v>207</v>
      </c>
      <c r="B62" s="20">
        <f t="shared" si="2"/>
        <v>0</v>
      </c>
      <c r="C62" s="20">
        <f>[5]BUDGET!D62</f>
        <v>0</v>
      </c>
      <c r="D62" s="20">
        <f>[5]BUDGET!E62</f>
        <v>0</v>
      </c>
      <c r="E62" s="20"/>
      <c r="F62" s="20"/>
      <c r="G62" s="20"/>
      <c r="H62" s="20"/>
      <c r="I62" s="20"/>
      <c r="J62" s="20">
        <f t="shared" si="0"/>
        <v>0</v>
      </c>
      <c r="K62" s="20">
        <f>+B62+AGING!B62</f>
        <v>0</v>
      </c>
    </row>
    <row r="63" spans="1:11" x14ac:dyDescent="0.2">
      <c r="A63" s="78" t="s">
        <v>208</v>
      </c>
      <c r="B63" s="20">
        <f t="shared" si="2"/>
        <v>0</v>
      </c>
      <c r="C63" s="20">
        <f>[5]BUDGET!D63</f>
        <v>0</v>
      </c>
      <c r="D63" s="20">
        <f>[5]BUDGET!E63</f>
        <v>0</v>
      </c>
      <c r="E63" s="20"/>
      <c r="F63" s="20"/>
      <c r="G63" s="20"/>
      <c r="H63" s="20"/>
      <c r="I63" s="20"/>
      <c r="J63" s="20">
        <f t="shared" si="0"/>
        <v>0</v>
      </c>
      <c r="K63" s="20">
        <f>+B63+AGING!B63</f>
        <v>2497471.328862288</v>
      </c>
    </row>
    <row r="64" spans="1:11" x14ac:dyDescent="0.2">
      <c r="A64" s="78" t="s">
        <v>209</v>
      </c>
      <c r="B64" s="20">
        <f t="shared" si="2"/>
        <v>0</v>
      </c>
      <c r="C64" s="20">
        <f>[5]BUDGET!D64</f>
        <v>0</v>
      </c>
      <c r="D64" s="20">
        <f>[5]BUDGET!E64</f>
        <v>0</v>
      </c>
      <c r="E64" s="20"/>
      <c r="F64" s="20"/>
      <c r="G64" s="20"/>
      <c r="H64" s="20"/>
      <c r="I64" s="20"/>
      <c r="J64" s="20">
        <f t="shared" si="0"/>
        <v>0</v>
      </c>
      <c r="K64" s="20">
        <f>+B64+AGING!B64</f>
        <v>0</v>
      </c>
    </row>
    <row r="65" spans="1:11" x14ac:dyDescent="0.2">
      <c r="A65" s="78" t="s">
        <v>210</v>
      </c>
      <c r="B65" s="20">
        <f t="shared" si="2"/>
        <v>0</v>
      </c>
      <c r="C65" s="20">
        <f>[5]BUDGET!D65</f>
        <v>0</v>
      </c>
      <c r="D65" s="20">
        <f>[5]BUDGET!E65</f>
        <v>0</v>
      </c>
      <c r="E65" s="20"/>
      <c r="F65" s="20"/>
      <c r="G65" s="20"/>
      <c r="H65" s="20"/>
      <c r="I65" s="20"/>
      <c r="J65" s="20">
        <f t="shared" si="0"/>
        <v>0</v>
      </c>
      <c r="K65" s="20">
        <f>+B65+AGING!B65</f>
        <v>0</v>
      </c>
    </row>
    <row r="66" spans="1:11" x14ac:dyDescent="0.2">
      <c r="A66" s="78" t="s">
        <v>211</v>
      </c>
      <c r="B66" s="20">
        <f t="shared" si="2"/>
        <v>0</v>
      </c>
      <c r="C66" s="20">
        <f>[5]BUDGET!D66</f>
        <v>0</v>
      </c>
      <c r="D66" s="20">
        <f>[5]BUDGET!E66</f>
        <v>0</v>
      </c>
      <c r="E66" s="20"/>
      <c r="F66" s="20"/>
      <c r="G66" s="20"/>
      <c r="H66" s="20"/>
      <c r="I66" s="20"/>
      <c r="J66" s="20">
        <f t="shared" si="0"/>
        <v>0</v>
      </c>
      <c r="K66" s="20">
        <f>+B66+AGING!B66</f>
        <v>0</v>
      </c>
    </row>
    <row r="67" spans="1:11" x14ac:dyDescent="0.2">
      <c r="A67" s="78" t="s">
        <v>114</v>
      </c>
      <c r="B67" s="20">
        <f t="shared" si="2"/>
        <v>0</v>
      </c>
      <c r="C67" s="20">
        <f>[5]BUDGET!D67</f>
        <v>0</v>
      </c>
      <c r="D67" s="20">
        <f>[5]BUDGET!E67</f>
        <v>0</v>
      </c>
      <c r="E67" s="20"/>
      <c r="F67" s="20"/>
      <c r="G67" s="20"/>
      <c r="H67" s="20"/>
      <c r="I67" s="20"/>
      <c r="J67" s="20">
        <f t="shared" si="0"/>
        <v>0</v>
      </c>
      <c r="K67" s="20">
        <f>+B67+AGING!B67</f>
        <v>0</v>
      </c>
    </row>
    <row r="68" spans="1:11" x14ac:dyDescent="0.2">
      <c r="A68" s="78" t="s">
        <v>173</v>
      </c>
      <c r="B68" s="20">
        <f t="shared" si="2"/>
        <v>0</v>
      </c>
      <c r="C68" s="20">
        <f>[5]BUDGET!D68</f>
        <v>0</v>
      </c>
      <c r="D68" s="20">
        <f>[5]BUDGET!E68</f>
        <v>0</v>
      </c>
      <c r="E68" s="20"/>
      <c r="F68" s="20"/>
      <c r="G68" s="20"/>
      <c r="H68" s="20"/>
      <c r="I68" s="20"/>
      <c r="J68" s="20">
        <f t="shared" si="0"/>
        <v>0</v>
      </c>
      <c r="K68" s="20">
        <f>+B68+AGING!B68</f>
        <v>0</v>
      </c>
    </row>
    <row r="69" spans="1:11" x14ac:dyDescent="0.2">
      <c r="A69" s="78" t="s">
        <v>212</v>
      </c>
      <c r="B69" s="20">
        <f t="shared" si="2"/>
        <v>0</v>
      </c>
      <c r="C69" s="20">
        <f>[5]BUDGET!D69</f>
        <v>0</v>
      </c>
      <c r="D69" s="20">
        <f>[5]BUDGET!E69</f>
        <v>0</v>
      </c>
      <c r="E69" s="20"/>
      <c r="F69" s="20"/>
      <c r="G69" s="20"/>
      <c r="J69" s="20">
        <f t="shared" si="0"/>
        <v>0</v>
      </c>
      <c r="K69" s="20">
        <f>+B69+AGING!B69</f>
        <v>201351</v>
      </c>
    </row>
    <row r="70" spans="1:11" x14ac:dyDescent="0.2">
      <c r="A70" s="78"/>
      <c r="B70" s="20">
        <f t="shared" si="2"/>
        <v>0</v>
      </c>
      <c r="C70" s="20">
        <f>[5]BUDGET!D70</f>
        <v>0</v>
      </c>
      <c r="D70" s="20">
        <f>[5]BUDGET!E70</f>
        <v>0</v>
      </c>
      <c r="E70" s="20"/>
      <c r="F70" s="20"/>
      <c r="G70" s="20"/>
      <c r="J70" s="20">
        <f t="shared" si="0"/>
        <v>0</v>
      </c>
      <c r="K70" s="20">
        <f>+B70+AGING!B70</f>
        <v>0</v>
      </c>
    </row>
    <row r="71" spans="1:11" x14ac:dyDescent="0.2">
      <c r="A71" s="78" t="s">
        <v>14</v>
      </c>
      <c r="B71" s="20">
        <f>SUM(C71:H71)</f>
        <v>239121916.43891221</v>
      </c>
      <c r="C71" s="94">
        <f>[5]BUDGET!D71</f>
        <v>224394667.2142188</v>
      </c>
      <c r="D71" s="94">
        <f>[5]BUDGET!E71</f>
        <v>14727249.224693405</v>
      </c>
      <c r="E71" s="94"/>
      <c r="F71" s="94"/>
      <c r="G71" s="94"/>
      <c r="H71" s="94"/>
      <c r="J71" s="20">
        <f t="shared" si="0"/>
        <v>0</v>
      </c>
      <c r="K71" s="20">
        <f>+B71+AGING!B71</f>
        <v>247293870.76777449</v>
      </c>
    </row>
  </sheetData>
  <customSheetViews>
    <customSheetView guid="{CB724201-FBEC-4626-9DD9-AEC98BB80DB0}" fitToPage="1" showRuler="0" topLeftCell="A7">
      <selection activeCell="B12" sqref="B12"/>
      <pageMargins left="0.75" right="0.75" top="1" bottom="1" header="0.5" footer="0.5"/>
      <pageSetup scale="58" orientation="portrait" r:id="rId1"/>
      <headerFooter alignWithMargins="0"/>
    </customSheetView>
    <customSheetView guid="{20CF2976-B2A7-4F04-88DC-0AB25CA8A6C6}" fitToPage="1" showRuler="0" topLeftCell="A7">
      <selection activeCell="B12" sqref="B12"/>
      <pageMargins left="0.75" right="0.75" top="1" bottom="1" header="0.5" footer="0.5"/>
      <pageSetup scale="58" orientation="portrait" r:id="rId2"/>
      <headerFooter alignWithMargins="0"/>
    </customSheetView>
    <customSheetView guid="{497CB486-623F-41B0-B370-EF2A82E78B1D}" fitToPage="1" showRuler="0" topLeftCell="A7">
      <selection activeCell="B12" sqref="B12"/>
      <pageMargins left="0.75" right="0.75" top="1" bottom="1" header="0.5" footer="0.5"/>
      <pageSetup scale="58" orientation="portrait" r:id="rId3"/>
      <headerFooter alignWithMargins="0"/>
    </customSheetView>
    <customSheetView guid="{ED9CD846-0F6B-4BF7-A940-412E425E8FCE}" fitToPage="1" showRuler="0" topLeftCell="A7">
      <selection activeCell="B12" sqref="B12"/>
      <pageMargins left="0.75" right="0.75" top="1" bottom="1" header="0.5" footer="0.5"/>
      <pageSetup scale="58" orientation="portrait" r:id="rId4"/>
      <headerFooter alignWithMargins="0"/>
    </customSheetView>
    <customSheetView guid="{921A7AC6-7D1A-435F-A825-B8B8C1A90F20}" fitToPage="1" showRuler="0" topLeftCell="A7">
      <selection activeCell="B12" sqref="B12"/>
      <pageMargins left="0.75" right="0.75" top="1" bottom="1" header="0.5" footer="0.5"/>
      <pageSetup scale="58" orientation="portrait" r:id="rId5"/>
      <headerFooter alignWithMargins="0"/>
    </customSheetView>
    <customSheetView guid="{1D9F4367-0C2F-46F1-9E55-939D20D76F5B}" fitToPage="1" showRuler="0" topLeftCell="A7">
      <selection activeCell="B12" sqref="B12"/>
      <pageMargins left="0.75" right="0.75" top="1" bottom="1" header="0.5" footer="0.5"/>
      <pageSetup scale="58" orientation="portrait" r:id="rId6"/>
      <headerFooter alignWithMargins="0"/>
    </customSheetView>
    <customSheetView guid="{AADB8EA3-75F0-4468-B5D5-C7110D6EC38B}" fitToPage="1" showRuler="0" topLeftCell="A7">
      <selection activeCell="B12" sqref="B12"/>
      <pageMargins left="0.75" right="0.75" top="1" bottom="1" header="0.5" footer="0.5"/>
      <pageSetup scale="58" orientation="portrait" r:id="rId7"/>
      <headerFooter alignWithMargins="0"/>
    </customSheetView>
    <customSheetView guid="{8970DFA1-A026-4639-BD60-39EC20285CCC}" showRuler="0" topLeftCell="A7">
      <selection activeCell="B12" sqref="B12"/>
    </customSheetView>
  </customSheetViews>
  <phoneticPr fontId="0" type="noConversion"/>
  <pageMargins left="0.75" right="0.75" top="1" bottom="1" header="0.5" footer="0.5"/>
  <pageSetup scale="70" orientation="portrait" r:id="rId8"/>
  <headerFooter alignWithMargins="0"/>
  <legacy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G69"/>
  <sheetViews>
    <sheetView workbookViewId="0">
      <selection activeCell="A3" sqref="A3"/>
    </sheetView>
  </sheetViews>
  <sheetFormatPr defaultRowHeight="12.75" x14ac:dyDescent="0.2"/>
  <cols>
    <col min="1" max="1" width="24.140625" customWidth="1"/>
    <col min="2" max="2" width="13.42578125" customWidth="1"/>
    <col min="3" max="3" width="12" customWidth="1"/>
    <col min="4" max="4" width="9.28515625" bestFit="1" customWidth="1"/>
    <col min="5" max="5" width="12.140625" customWidth="1"/>
    <col min="6" max="6" width="14.5703125" customWidth="1"/>
    <col min="7" max="7" width="11.28515625" customWidth="1"/>
  </cols>
  <sheetData>
    <row r="4" spans="1:7" x14ac:dyDescent="0.2">
      <c r="C4">
        <f>WORKFORCE!C6</f>
        <v>0</v>
      </c>
      <c r="D4">
        <f>WORKFORCE!D6</f>
        <v>0</v>
      </c>
      <c r="E4" t="s">
        <v>219</v>
      </c>
      <c r="F4">
        <f>WORKFORCE!G6</f>
        <v>0</v>
      </c>
    </row>
    <row r="5" spans="1:7" x14ac:dyDescent="0.2">
      <c r="C5" t="str">
        <f>WORKFORCE!C7</f>
        <v>WKFC</v>
      </c>
      <c r="D5" t="e">
        <f>WORKFORCE!#REF!</f>
        <v>#REF!</v>
      </c>
      <c r="E5" t="s">
        <v>220</v>
      </c>
      <c r="F5" t="str">
        <f>WORKFORCE!G7</f>
        <v>WKFC</v>
      </c>
    </row>
    <row r="6" spans="1:7" x14ac:dyDescent="0.2">
      <c r="C6" t="str">
        <f>WORKFORCE!C8</f>
        <v xml:space="preserve">BOARD </v>
      </c>
      <c r="D6" t="e">
        <f>WORKFORCE!#REF!</f>
        <v>#REF!</v>
      </c>
    </row>
    <row r="7" spans="1:7" x14ac:dyDescent="0.2">
      <c r="A7">
        <f>WORKFORCE!A9</f>
        <v>0</v>
      </c>
      <c r="B7">
        <v>400</v>
      </c>
      <c r="C7">
        <v>401</v>
      </c>
      <c r="D7">
        <v>402</v>
      </c>
      <c r="E7">
        <v>403</v>
      </c>
      <c r="F7">
        <v>404</v>
      </c>
    </row>
    <row r="9" spans="1:7" x14ac:dyDescent="0.2">
      <c r="B9" s="20"/>
      <c r="C9" s="20"/>
      <c r="D9" s="20"/>
      <c r="E9" s="20"/>
      <c r="F9" s="20"/>
      <c r="G9" s="20"/>
    </row>
    <row r="10" spans="1:7" x14ac:dyDescent="0.2">
      <c r="A10" t="str">
        <f>WORKFORCE!A10</f>
        <v>SALARIES</v>
      </c>
      <c r="B10" s="20">
        <f>+WORKFORCE!B10</f>
        <v>2958406.5157206566</v>
      </c>
      <c r="C10" s="20">
        <f>WORKFORCE!C10</f>
        <v>2495885.3035609187</v>
      </c>
      <c r="D10" s="20">
        <f>WORKFORCE!D10</f>
        <v>462521.21215973806</v>
      </c>
      <c r="E10" s="20">
        <f>+WORKFORCE!E10+WORKFORCE!F10</f>
        <v>0</v>
      </c>
      <c r="F10" s="20">
        <f>+WORKFORCE!G10</f>
        <v>0</v>
      </c>
      <c r="G10" s="20"/>
    </row>
    <row r="11" spans="1:7" x14ac:dyDescent="0.2">
      <c r="A11" t="str">
        <f>WORKFORCE!A11</f>
        <v>BENEFIT</v>
      </c>
      <c r="B11" s="20">
        <f>+WORKFORCE!B11</f>
        <v>1427431.1438352168</v>
      </c>
      <c r="C11" s="20">
        <f>WORKFORCE!C11</f>
        <v>1204264.6589681432</v>
      </c>
      <c r="D11" s="20">
        <f>WORKFORCE!D11</f>
        <v>223166.4848670736</v>
      </c>
      <c r="E11" s="20">
        <f>+WORKFORCE!E11+WORKFORCE!F11</f>
        <v>0</v>
      </c>
      <c r="F11" s="20">
        <f>+WORKFORCE!G11</f>
        <v>0</v>
      </c>
      <c r="G11" s="20"/>
    </row>
    <row r="12" spans="1:7" x14ac:dyDescent="0.2">
      <c r="A12" t="str">
        <f>WORKFORCE!A12</f>
        <v xml:space="preserve">     TOTAL PERSONNEL</v>
      </c>
      <c r="B12" s="20">
        <f>+WORKFORCE!B12</f>
        <v>4385837.6595558738</v>
      </c>
      <c r="C12" s="20">
        <f>WORKFORCE!C12</f>
        <v>3700149.9625290618</v>
      </c>
      <c r="D12" s="20">
        <f>WORKFORCE!D12</f>
        <v>685687.69702681166</v>
      </c>
      <c r="E12" s="20">
        <f>+WORKFORCE!E12+WORKFORCE!F12</f>
        <v>0</v>
      </c>
      <c r="F12" s="20">
        <f>+WORKFORCE!G12</f>
        <v>0</v>
      </c>
      <c r="G12" s="20"/>
    </row>
    <row r="13" spans="1:7" x14ac:dyDescent="0.2">
      <c r="A13" t="str">
        <f>WORKFORCE!A13</f>
        <v>INDIRECT</v>
      </c>
      <c r="B13" s="20">
        <f>+WORKFORCE!B13</f>
        <v>493845.32046599139</v>
      </c>
      <c r="C13" s="20">
        <f>WORKFORCE!C13</f>
        <v>416636.88578077237</v>
      </c>
      <c r="D13" s="20">
        <f>WORKFORCE!D13</f>
        <v>77208.434685218992</v>
      </c>
      <c r="E13" s="20">
        <f>+WORKFORCE!E13+WORKFORCE!F13</f>
        <v>0</v>
      </c>
      <c r="F13" s="20">
        <f>+WORKFORCE!G13</f>
        <v>0</v>
      </c>
      <c r="G13" s="20"/>
    </row>
    <row r="14" spans="1:7" x14ac:dyDescent="0.2">
      <c r="A14" t="str">
        <f>WORKFORCE!A14</f>
        <v>CONSULTANT&amp; CONTR</v>
      </c>
      <c r="B14" s="20">
        <f>+WORKFORCE!B14</f>
        <v>1296500</v>
      </c>
      <c r="C14" s="20">
        <f>WORKFORCE!C14</f>
        <v>1093500</v>
      </c>
      <c r="D14" s="20">
        <f>WORKFORCE!D14</f>
        <v>203000</v>
      </c>
      <c r="E14" s="20">
        <f>+WORKFORCE!E14+WORKFORCE!F14</f>
        <v>0</v>
      </c>
      <c r="F14" s="20">
        <f>+WORKFORCE!G14</f>
        <v>0</v>
      </c>
      <c r="G14" s="20"/>
    </row>
    <row r="15" spans="1:7" x14ac:dyDescent="0.2">
      <c r="A15" t="str">
        <f>WORKFORCE!A15</f>
        <v>PASS-THRU</v>
      </c>
      <c r="B15" s="20">
        <f>+WORKFORCE!B15</f>
        <v>231658000</v>
      </c>
      <c r="C15" s="20">
        <f>WORKFORCE!C15</f>
        <v>218158000</v>
      </c>
      <c r="D15" s="20">
        <f>WORKFORCE!D15</f>
        <v>13500000</v>
      </c>
      <c r="E15" s="20">
        <f>+WORKFORCE!E15+WORKFORCE!F15</f>
        <v>0</v>
      </c>
      <c r="F15" s="20">
        <f>+WORKFORCE!G15</f>
        <v>0</v>
      </c>
      <c r="G15" s="20"/>
    </row>
    <row r="16" spans="1:7" x14ac:dyDescent="0.2">
      <c r="A16" t="str">
        <f>WORKFORCE!A16</f>
        <v>TRAVEL</v>
      </c>
      <c r="B16" s="20">
        <f>+WORKFORCE!B16</f>
        <v>50100</v>
      </c>
      <c r="C16" s="20">
        <f>WORKFORCE!C16</f>
        <v>45100</v>
      </c>
      <c r="D16" s="20">
        <f>WORKFORCE!D16</f>
        <v>5000</v>
      </c>
      <c r="E16" s="20">
        <f>+WORKFORCE!E16+WORKFORCE!F16</f>
        <v>0</v>
      </c>
      <c r="F16" s="20">
        <f>+WORKFORCE!G16</f>
        <v>0</v>
      </c>
      <c r="G16" s="20"/>
    </row>
    <row r="17" spans="1:7" x14ac:dyDescent="0.2">
      <c r="A17" t="str">
        <f>WORKFORCE!A17</f>
        <v>RENT</v>
      </c>
      <c r="B17" s="20">
        <f>+WORKFORCE!B17</f>
        <v>305812.78435624728</v>
      </c>
      <c r="C17" s="20">
        <f>WORKFORCE!C17</f>
        <v>238944.04806904559</v>
      </c>
      <c r="D17" s="20">
        <f>WORKFORCE!D17</f>
        <v>66868.736287201711</v>
      </c>
      <c r="E17" s="20">
        <f>+WORKFORCE!E17+WORKFORCE!F17</f>
        <v>0</v>
      </c>
      <c r="F17" s="20">
        <f>+WORKFORCE!G17</f>
        <v>0</v>
      </c>
      <c r="G17" s="20"/>
    </row>
    <row r="18" spans="1:7" x14ac:dyDescent="0.2">
      <c r="A18" t="str">
        <f>WORKFORCE!A18</f>
        <v>EXPENDABLE EQUIPMENT</v>
      </c>
      <c r="B18" s="20">
        <f>+WORKFORCE!B18</f>
        <v>29000</v>
      </c>
      <c r="C18" s="20">
        <f>WORKFORCE!C18</f>
        <v>21400</v>
      </c>
      <c r="D18" s="20">
        <f>WORKFORCE!D18</f>
        <v>7600</v>
      </c>
      <c r="E18" s="20">
        <f>+WORKFORCE!E18+WORKFORCE!F18</f>
        <v>0</v>
      </c>
      <c r="F18" s="20">
        <f>+WORKFORCE!G18</f>
        <v>0</v>
      </c>
      <c r="G18" s="20"/>
    </row>
    <row r="19" spans="1:7" x14ac:dyDescent="0.2">
      <c r="A19" t="str">
        <f>WORKFORCE!A19</f>
        <v>CAPITAL EQUIPMENT</v>
      </c>
      <c r="B19" s="20">
        <f>+WORKFORCE!B19</f>
        <v>100000</v>
      </c>
      <c r="C19" s="20">
        <f>WORKFORCE!C19</f>
        <v>100000</v>
      </c>
      <c r="D19" s="20">
        <f>WORKFORCE!D19</f>
        <v>0</v>
      </c>
      <c r="E19" s="20">
        <f>+WORKFORCE!E19+WORKFORCE!F19</f>
        <v>0</v>
      </c>
      <c r="F19" s="20">
        <f>+WORKFORCE!G19</f>
        <v>0</v>
      </c>
      <c r="G19" s="20"/>
    </row>
    <row r="20" spans="1:7" x14ac:dyDescent="0.2">
      <c r="A20" t="str">
        <f>WORKFORCE!A20</f>
        <v>OTHERS</v>
      </c>
      <c r="B20" s="20">
        <f>+WORKFORCE!B20</f>
        <v>220250</v>
      </c>
      <c r="C20" s="20">
        <f>WORKFORCE!C20</f>
        <v>165750</v>
      </c>
      <c r="D20" s="20">
        <f>WORKFORCE!D20</f>
        <v>54500</v>
      </c>
      <c r="E20" s="20">
        <f>+WORKFORCE!E20+WORKFORCE!F20</f>
        <v>0</v>
      </c>
      <c r="F20" s="20">
        <f>+WORKFORCE!G20</f>
        <v>0</v>
      </c>
      <c r="G20" s="20"/>
    </row>
    <row r="21" spans="1:7" x14ac:dyDescent="0.2">
      <c r="A21">
        <f>WORKFORCE!A21</f>
        <v>0</v>
      </c>
      <c r="B21" s="20">
        <f>+WORKFORCE!B21</f>
        <v>0</v>
      </c>
      <c r="C21" s="20">
        <f>WORKFORCE!C21</f>
        <v>0</v>
      </c>
      <c r="D21" s="20">
        <f>WORKFORCE!D21</f>
        <v>0</v>
      </c>
      <c r="E21" s="20">
        <f>+WORKFORCE!E21+WORKFORCE!F21</f>
        <v>0</v>
      </c>
      <c r="F21" s="20">
        <f>+WORKFORCE!G21</f>
        <v>0</v>
      </c>
      <c r="G21" s="20"/>
    </row>
    <row r="22" spans="1:7" x14ac:dyDescent="0.2">
      <c r="A22" t="str">
        <f>WORKFORCE!A22</f>
        <v>SUB-TOTAL</v>
      </c>
      <c r="B22" s="20">
        <f>+WORKFORCE!B22</f>
        <v>238539345.76437813</v>
      </c>
      <c r="C22" s="20">
        <f>WORKFORCE!C22</f>
        <v>223939480.8963789</v>
      </c>
      <c r="D22" s="20">
        <f>WORKFORCE!D22</f>
        <v>14599864.867999231</v>
      </c>
      <c r="E22" s="20">
        <f>+WORKFORCE!E22+WORKFORCE!F22</f>
        <v>0</v>
      </c>
      <c r="F22" s="20">
        <f>+WORKFORCE!G22</f>
        <v>0</v>
      </c>
      <c r="G22" s="20"/>
    </row>
    <row r="23" spans="1:7" x14ac:dyDescent="0.2">
      <c r="A23" t="str">
        <f>WORKFORCE!A23</f>
        <v>GIS SUPPORT &amp; PROC</v>
      </c>
      <c r="B23" s="20">
        <f>+WORKFORCE!B23</f>
        <v>46641.06219145163</v>
      </c>
      <c r="C23" s="20">
        <f>WORKFORCE!C23</f>
        <v>36442.571325870391</v>
      </c>
      <c r="D23" s="20">
        <f>WORKFORCE!D23</f>
        <v>10198.490865581238</v>
      </c>
      <c r="E23" s="20">
        <f>+WORKFORCE!E23+WORKFORCE!F23</f>
        <v>0</v>
      </c>
      <c r="F23" s="20">
        <f>+WORKFORCE!G23</f>
        <v>0</v>
      </c>
      <c r="G23" s="20"/>
    </row>
    <row r="24" spans="1:7" x14ac:dyDescent="0.2">
      <c r="A24" t="str">
        <f>WORKFORCE!A24</f>
        <v>NETWORK ADM</v>
      </c>
      <c r="B24" s="20">
        <f>+WORKFORCE!B24</f>
        <v>268022.81381076929</v>
      </c>
      <c r="C24" s="20">
        <f>WORKFORCE!C24</f>
        <v>209417.19700049231</v>
      </c>
      <c r="D24" s="20">
        <f>WORKFORCE!D24</f>
        <v>58605.616810276973</v>
      </c>
      <c r="E24" s="20">
        <f>+WORKFORCE!E24+WORKFORCE!F24</f>
        <v>0</v>
      </c>
      <c r="F24" s="20">
        <f>+WORKFORCE!G24</f>
        <v>0</v>
      </c>
      <c r="G24" s="20"/>
    </row>
    <row r="25" spans="1:7" x14ac:dyDescent="0.2">
      <c r="A25" t="str">
        <f>WORKFORCE!A25</f>
        <v>PERSONNEL</v>
      </c>
      <c r="B25" s="20">
        <f>+WORKFORCE!B25</f>
        <v>114435.67644704877</v>
      </c>
      <c r="C25" s="20">
        <f>WORKFORCE!C25</f>
        <v>89413.278883475752</v>
      </c>
      <c r="D25" s="20">
        <f>WORKFORCE!D25</f>
        <v>25022.39756357302</v>
      </c>
      <c r="E25" s="20">
        <f>+WORKFORCE!E25+WORKFORCE!F25</f>
        <v>0</v>
      </c>
      <c r="F25" s="20">
        <f>+WORKFORCE!G25</f>
        <v>0</v>
      </c>
      <c r="G25" s="20"/>
    </row>
    <row r="26" spans="1:7" x14ac:dyDescent="0.2">
      <c r="A26" t="str">
        <f>WORKFORCE!A26</f>
        <v>PURCHASING</v>
      </c>
      <c r="B26" s="20">
        <f>+WORKFORCE!B26</f>
        <v>46899.024571713693</v>
      </c>
      <c r="C26" s="20">
        <f>WORKFORCE!C26</f>
        <v>36644.127894275785</v>
      </c>
      <c r="D26" s="20">
        <f>WORKFORCE!D26</f>
        <v>10254.896677437908</v>
      </c>
      <c r="E26" s="20">
        <f>+WORKFORCE!E26+WORKFORCE!F26</f>
        <v>0</v>
      </c>
      <c r="F26" s="20">
        <f>+WORKFORCE!G26</f>
        <v>0</v>
      </c>
      <c r="G26" s="20"/>
    </row>
    <row r="27" spans="1:7" x14ac:dyDescent="0.2">
      <c r="A27" t="str">
        <f>WORKFORCE!A27</f>
        <v>PRINTSHOP</v>
      </c>
      <c r="B27" s="20">
        <f>+WORKFORCE!B27</f>
        <v>65828.044252931635</v>
      </c>
      <c r="C27" s="20">
        <f>WORKFORCE!C27</f>
        <v>51434.145905229663</v>
      </c>
      <c r="D27" s="20">
        <f>WORKFORCE!D27</f>
        <v>14393.898347701979</v>
      </c>
      <c r="E27" s="20">
        <f>+WORKFORCE!E27+WORKFORCE!F27</f>
        <v>0</v>
      </c>
      <c r="F27" s="20">
        <f>+WORKFORCE!G27</f>
        <v>0</v>
      </c>
      <c r="G27" s="20"/>
    </row>
    <row r="28" spans="1:7" x14ac:dyDescent="0.2">
      <c r="A28" t="str">
        <f>WORKFORCE!A28</f>
        <v>FACILITY</v>
      </c>
      <c r="B28" s="20">
        <f>+WORKFORCE!B28</f>
        <v>40744.053260132889</v>
      </c>
      <c r="C28" s="20">
        <f>WORKFORCE!C28</f>
        <v>31834.99683053085</v>
      </c>
      <c r="D28" s="20">
        <f>WORKFORCE!D28</f>
        <v>8909.0564296020402</v>
      </c>
      <c r="E28" s="20">
        <f>+WORKFORCE!E28+WORKFORCE!F28</f>
        <v>0</v>
      </c>
      <c r="F28" s="20">
        <f>+WORKFORCE!G28</f>
        <v>0</v>
      </c>
      <c r="G28" s="20"/>
    </row>
    <row r="29" spans="1:7" x14ac:dyDescent="0.2">
      <c r="A29">
        <f>WORKFORCE!A29</f>
        <v>0</v>
      </c>
      <c r="B29" s="20">
        <f>+WORKFORCE!B29</f>
        <v>0</v>
      </c>
      <c r="C29" s="20">
        <f>WORKFORCE!C29</f>
        <v>0</v>
      </c>
      <c r="D29" s="20">
        <f>WORKFORCE!D29</f>
        <v>0</v>
      </c>
      <c r="E29" s="20">
        <f>+WORKFORCE!E29+WORKFORCE!F29</f>
        <v>0</v>
      </c>
      <c r="F29" s="20">
        <f>+WORKFORCE!G29</f>
        <v>0</v>
      </c>
      <c r="G29" s="20"/>
    </row>
    <row r="30" spans="1:7" x14ac:dyDescent="0.2">
      <c r="A30" t="str">
        <f>WORKFORCE!A30</f>
        <v>GRAND TOTAL</v>
      </c>
      <c r="B30" s="20">
        <f>+WORKFORCE!B30</f>
        <v>239121916.43891221</v>
      </c>
      <c r="C30" s="20">
        <f>WORKFORCE!C30</f>
        <v>224394667.2142188</v>
      </c>
      <c r="D30" s="20">
        <f>WORKFORCE!D30</f>
        <v>14727249.224693405</v>
      </c>
      <c r="E30" s="20">
        <f>+WORKFORCE!E30+WORKFORCE!F30</f>
        <v>0</v>
      </c>
      <c r="F30" s="20">
        <f>+WORKFORCE!G30</f>
        <v>0</v>
      </c>
      <c r="G30" s="20"/>
    </row>
    <row r="31" spans="1:7" x14ac:dyDescent="0.2">
      <c r="A31">
        <f>WORKFORCE!A31</f>
        <v>0</v>
      </c>
      <c r="B31" s="20">
        <f>+WORKFORCE!B31</f>
        <v>0</v>
      </c>
      <c r="C31" s="20">
        <f>WORKFORCE!C31</f>
        <v>0</v>
      </c>
      <c r="D31" s="20">
        <f>WORKFORCE!D31</f>
        <v>0</v>
      </c>
      <c r="E31" s="20">
        <f>+WORKFORCE!E31+WORKFORCE!F31</f>
        <v>0</v>
      </c>
      <c r="F31" s="20">
        <f>+WORKFORCE!G31</f>
        <v>0</v>
      </c>
      <c r="G31" s="20"/>
    </row>
    <row r="32" spans="1:7" x14ac:dyDescent="0.2">
      <c r="A32" t="str">
        <f>WORKFORCE!A32</f>
        <v>REVENUES:</v>
      </c>
      <c r="B32" s="20">
        <f>+WORKFORCE!B32</f>
        <v>0</v>
      </c>
      <c r="C32" s="20">
        <f>WORKFORCE!C32</f>
        <v>0</v>
      </c>
      <c r="D32" s="20">
        <f>WORKFORCE!D32</f>
        <v>0</v>
      </c>
      <c r="E32" s="20">
        <f>+WORKFORCE!E32+WORKFORCE!F32</f>
        <v>0</v>
      </c>
      <c r="F32" s="20">
        <f>+WORKFORCE!G32</f>
        <v>0</v>
      </c>
      <c r="G32" s="20"/>
    </row>
    <row r="33" spans="1:7" x14ac:dyDescent="0.2">
      <c r="A33" t="str">
        <f>WORKFORCE!A33</f>
        <v>FEDERAL</v>
      </c>
      <c r="B33" s="20">
        <f>+WORKFORCE!B33</f>
        <v>0</v>
      </c>
      <c r="C33" s="20">
        <f>WORKFORCE!C33</f>
        <v>0</v>
      </c>
      <c r="D33" s="20">
        <f>WORKFORCE!D33</f>
        <v>0</v>
      </c>
      <c r="E33" s="20">
        <f>+WORKFORCE!E33+WORKFORCE!F33</f>
        <v>0</v>
      </c>
      <c r="F33" s="20">
        <f>+WORKFORCE!G33</f>
        <v>0</v>
      </c>
      <c r="G33" s="20"/>
    </row>
    <row r="34" spans="1:7" x14ac:dyDescent="0.2">
      <c r="A34" t="str">
        <f>WORKFORCE!A34</f>
        <v>HHS</v>
      </c>
      <c r="B34" s="20">
        <f>+WORKFORCE!B34</f>
        <v>0</v>
      </c>
      <c r="C34" s="20">
        <f>WORKFORCE!C34</f>
        <v>0</v>
      </c>
      <c r="D34" s="20">
        <f>WORKFORCE!D34</f>
        <v>0</v>
      </c>
      <c r="E34" s="20">
        <f>+WORKFORCE!E34+WORKFORCE!F34</f>
        <v>0</v>
      </c>
      <c r="F34" s="20">
        <f>+WORKFORCE!G34</f>
        <v>0</v>
      </c>
      <c r="G34" s="20"/>
    </row>
    <row r="35" spans="1:7" x14ac:dyDescent="0.2">
      <c r="A35" t="str">
        <f>WORKFORCE!A35</f>
        <v>DOT</v>
      </c>
      <c r="B35" s="20">
        <f>+WORKFORCE!B35</f>
        <v>0</v>
      </c>
      <c r="C35" s="20">
        <f>WORKFORCE!C35</f>
        <v>0</v>
      </c>
      <c r="D35" s="20">
        <f>WORKFORCE!D35</f>
        <v>0</v>
      </c>
      <c r="E35" s="20">
        <f>+WORKFORCE!E35+WORKFORCE!F35</f>
        <v>0</v>
      </c>
      <c r="F35" s="20">
        <f>+WORKFORCE!G35</f>
        <v>0</v>
      </c>
      <c r="G35" s="20"/>
    </row>
    <row r="36" spans="1:7" x14ac:dyDescent="0.2">
      <c r="A36" t="str">
        <f>WORKFORCE!A36</f>
        <v>HUD</v>
      </c>
      <c r="B36" s="20">
        <f>+WORKFORCE!B36</f>
        <v>0</v>
      </c>
      <c r="C36" s="20">
        <f>WORKFORCE!C36</f>
        <v>0</v>
      </c>
      <c r="D36" s="20">
        <f>WORKFORCE!D36</f>
        <v>0</v>
      </c>
      <c r="E36" s="20">
        <f>+WORKFORCE!E36+WORKFORCE!F36</f>
        <v>0</v>
      </c>
      <c r="F36" s="20">
        <f>+WORKFORCE!G36</f>
        <v>0</v>
      </c>
      <c r="G36" s="20"/>
    </row>
    <row r="37" spans="1:7" x14ac:dyDescent="0.2">
      <c r="A37" t="str">
        <f>WORKFORCE!A37</f>
        <v xml:space="preserve">NARC </v>
      </c>
      <c r="B37" s="20">
        <f>+WORKFORCE!B37</f>
        <v>0</v>
      </c>
      <c r="C37" s="20">
        <f>WORKFORCE!C37</f>
        <v>0</v>
      </c>
      <c r="D37" s="20">
        <f>WORKFORCE!D37</f>
        <v>0</v>
      </c>
      <c r="E37" s="20">
        <f>+WORKFORCE!E37+WORKFORCE!F37</f>
        <v>0</v>
      </c>
      <c r="F37" s="20">
        <f>+WORKFORCE!G37</f>
        <v>0</v>
      </c>
      <c r="G37" s="20"/>
    </row>
    <row r="38" spans="1:7" x14ac:dyDescent="0.2">
      <c r="A38" t="str">
        <f>WORKFORCE!A38</f>
        <v>STATE:</v>
      </c>
      <c r="B38" s="20">
        <f>+WORKFORCE!B38</f>
        <v>0</v>
      </c>
      <c r="C38" s="20" t="e">
        <f>WORKFORCE!#REF!</f>
        <v>#REF!</v>
      </c>
      <c r="D38" s="20" t="e">
        <f>WORKFORCE!#REF!</f>
        <v>#REF!</v>
      </c>
      <c r="E38" s="20" t="e">
        <f>+WORKFORCE!#REF!+WORKFORCE!#REF!</f>
        <v>#REF!</v>
      </c>
      <c r="F38" s="20" t="e">
        <f>+WORKFORCE!#REF!</f>
        <v>#REF!</v>
      </c>
      <c r="G38" s="20"/>
    </row>
    <row r="39" spans="1:7" x14ac:dyDescent="0.2">
      <c r="A39" t="str">
        <f>WORKFORCE!A39</f>
        <v>DADS</v>
      </c>
      <c r="B39" s="20">
        <f>+WORKFORCE!B39</f>
        <v>0</v>
      </c>
      <c r="C39" s="20">
        <f>WORKFORCE!C38</f>
        <v>0</v>
      </c>
      <c r="D39" s="20">
        <f>WORKFORCE!D38</f>
        <v>0</v>
      </c>
      <c r="E39" s="20">
        <f>+WORKFORCE!E38+WORKFORCE!F38</f>
        <v>0</v>
      </c>
      <c r="F39" s="20">
        <f>+WORKFORCE!G38</f>
        <v>0</v>
      </c>
      <c r="G39" s="20"/>
    </row>
    <row r="40" spans="1:7" x14ac:dyDescent="0.2">
      <c r="A40" t="str">
        <f>WORKFORCE!A40</f>
        <v>TWC</v>
      </c>
      <c r="B40" s="20">
        <f>+WORKFORCE!B40</f>
        <v>224394667.2142188</v>
      </c>
      <c r="C40" s="20">
        <f>WORKFORCE!C39</f>
        <v>0</v>
      </c>
      <c r="D40" s="20">
        <f>WORKFORCE!D39</f>
        <v>0</v>
      </c>
      <c r="E40" s="20">
        <f>+WORKFORCE!E39+WORKFORCE!F39</f>
        <v>0</v>
      </c>
      <c r="F40" s="20">
        <f>+WORKFORCE!G39</f>
        <v>0</v>
      </c>
      <c r="G40" s="20"/>
    </row>
    <row r="41" spans="1:7" x14ac:dyDescent="0.2">
      <c r="A41" t="str">
        <f>WORKFORCE!A41</f>
        <v>TXDOT</v>
      </c>
      <c r="B41" s="20">
        <f>+WORKFORCE!B41</f>
        <v>0</v>
      </c>
      <c r="C41" s="20">
        <f>WORKFORCE!C40</f>
        <v>224394667.2142188</v>
      </c>
      <c r="D41" s="20">
        <f>WORKFORCE!D40</f>
        <v>0</v>
      </c>
      <c r="E41" s="20">
        <f>+WORKFORCE!E40+WORKFORCE!F40</f>
        <v>0</v>
      </c>
      <c r="F41" s="20">
        <f>+WORKFORCE!G40</f>
        <v>0</v>
      </c>
      <c r="G41" s="20"/>
    </row>
    <row r="42" spans="1:7" x14ac:dyDescent="0.2">
      <c r="A42" t="str">
        <f>WORKFORCE!A42</f>
        <v>TCEQ</v>
      </c>
      <c r="B42" s="20">
        <f>+WORKFORCE!B42</f>
        <v>14727249.224693405</v>
      </c>
      <c r="C42" s="20">
        <f>WORKFORCE!C41</f>
        <v>0</v>
      </c>
      <c r="D42" s="20">
        <f>WORKFORCE!D41</f>
        <v>0</v>
      </c>
      <c r="E42" s="20">
        <f>+WORKFORCE!E41+WORKFORCE!F41</f>
        <v>0</v>
      </c>
      <c r="F42" s="20">
        <f>+WORKFORCE!G41</f>
        <v>0</v>
      </c>
      <c r="G42" s="20"/>
    </row>
    <row r="43" spans="1:7" x14ac:dyDescent="0.2">
      <c r="A43" t="str">
        <f>WORKFORCE!A43</f>
        <v>TCJD</v>
      </c>
      <c r="B43" s="20">
        <f>+WORKFORCE!B43</f>
        <v>0</v>
      </c>
      <c r="C43" s="20">
        <f>WORKFORCE!C42</f>
        <v>0</v>
      </c>
      <c r="D43" s="20">
        <f>WORKFORCE!D42</f>
        <v>14727249.224693405</v>
      </c>
      <c r="E43" s="20">
        <f>+WORKFORCE!E42+WORKFORCE!F42</f>
        <v>0</v>
      </c>
      <c r="F43" s="20">
        <f>+WORKFORCE!G42</f>
        <v>0</v>
      </c>
      <c r="G43" s="20"/>
    </row>
    <row r="44" spans="1:7" x14ac:dyDescent="0.2">
      <c r="A44" t="str">
        <f>WORKFORCE!A44</f>
        <v>GLO</v>
      </c>
      <c r="B44" s="20">
        <f>+WORKFORCE!B44</f>
        <v>0</v>
      </c>
      <c r="C44" s="20">
        <f>WORKFORCE!C43</f>
        <v>0</v>
      </c>
      <c r="D44" s="20">
        <f>WORKFORCE!D43</f>
        <v>0</v>
      </c>
      <c r="E44" s="20">
        <f>+WORKFORCE!E43+WORKFORCE!F43</f>
        <v>0</v>
      </c>
      <c r="F44" s="20">
        <f>+WORKFORCE!G43</f>
        <v>0</v>
      </c>
      <c r="G44" s="20"/>
    </row>
    <row r="45" spans="1:7" x14ac:dyDescent="0.2">
      <c r="A45" t="str">
        <f>WORKFORCE!A45</f>
        <v>TFS</v>
      </c>
      <c r="B45" s="20">
        <f>+WORKFORCE!B45</f>
        <v>0</v>
      </c>
      <c r="C45" s="20">
        <f>WORKFORCE!C44</f>
        <v>0</v>
      </c>
      <c r="D45" s="20">
        <f>WORKFORCE!D44</f>
        <v>0</v>
      </c>
      <c r="E45" s="20">
        <f>+WORKFORCE!E44+WORKFORCE!F44</f>
        <v>0</v>
      </c>
      <c r="F45" s="20">
        <f>+WORKFORCE!G44</f>
        <v>0</v>
      </c>
      <c r="G45" s="20"/>
    </row>
    <row r="46" spans="1:7" x14ac:dyDescent="0.2">
      <c r="A46" t="str">
        <f>WORKFORCE!A46</f>
        <v>TXAM</v>
      </c>
      <c r="B46" s="20">
        <f>+WORKFORCE!B46</f>
        <v>0</v>
      </c>
      <c r="C46" s="20">
        <f>WORKFORCE!C45</f>
        <v>0</v>
      </c>
      <c r="D46" s="20">
        <f>WORKFORCE!D45</f>
        <v>0</v>
      </c>
      <c r="E46" s="20">
        <f>+WORKFORCE!E45+WORKFORCE!F45</f>
        <v>0</v>
      </c>
      <c r="F46" s="20">
        <f>+WORKFORCE!G45</f>
        <v>0</v>
      </c>
      <c r="G46" s="20"/>
    </row>
    <row r="47" spans="1:7" x14ac:dyDescent="0.2">
      <c r="A47" t="str">
        <f>WORKFORCE!A47</f>
        <v>TDA</v>
      </c>
      <c r="B47" s="20">
        <f>+WORKFORCE!B47</f>
        <v>0</v>
      </c>
      <c r="C47" s="20">
        <f>WORKFORCE!C46</f>
        <v>0</v>
      </c>
      <c r="D47" s="20">
        <f>WORKFORCE!D46</f>
        <v>0</v>
      </c>
      <c r="E47" s="20">
        <f>+WORKFORCE!E46+WORKFORCE!F46</f>
        <v>0</v>
      </c>
      <c r="F47" s="20">
        <f>+WORKFORCE!G46</f>
        <v>0</v>
      </c>
      <c r="G47" s="20"/>
    </row>
    <row r="48" spans="1:7" x14ac:dyDescent="0.2">
      <c r="A48" t="str">
        <f>WORKFORCE!A48</f>
        <v>TSSWCB</v>
      </c>
      <c r="B48" s="20">
        <f>+WORKFORCE!B48</f>
        <v>0</v>
      </c>
      <c r="C48" s="20">
        <f>WORKFORCE!C47</f>
        <v>0</v>
      </c>
      <c r="D48" s="20">
        <f>WORKFORCE!D47</f>
        <v>0</v>
      </c>
      <c r="E48" s="20">
        <f>+WORKFORCE!E47+WORKFORCE!F47</f>
        <v>0</v>
      </c>
      <c r="F48" s="20">
        <f>+WORKFORCE!G47</f>
        <v>0</v>
      </c>
      <c r="G48" s="20"/>
    </row>
    <row r="49" spans="1:7" x14ac:dyDescent="0.2">
      <c r="A49" t="str">
        <f>WORKFORCE!A49</f>
        <v>CSEC SERVICE FEE</v>
      </c>
      <c r="B49" s="20">
        <f>+WORKFORCE!B49</f>
        <v>0</v>
      </c>
      <c r="C49" s="20">
        <f>WORKFORCE!C48</f>
        <v>0</v>
      </c>
      <c r="D49" s="20">
        <f>WORKFORCE!D48</f>
        <v>0</v>
      </c>
      <c r="E49" s="20">
        <f>+WORKFORCE!E48+WORKFORCE!F48</f>
        <v>0</v>
      </c>
      <c r="F49" s="20">
        <f>+WORKFORCE!G48</f>
        <v>0</v>
      </c>
      <c r="G49" s="20"/>
    </row>
    <row r="50" spans="1:7" x14ac:dyDescent="0.2">
      <c r="A50" t="str">
        <f>WORKFORCE!A50</f>
        <v>DEM</v>
      </c>
      <c r="B50" s="20">
        <f>+WORKFORCE!B50</f>
        <v>0</v>
      </c>
      <c r="C50" s="20">
        <f>WORKFORCE!C49</f>
        <v>0</v>
      </c>
      <c r="D50" s="20">
        <f>WORKFORCE!D49</f>
        <v>0</v>
      </c>
      <c r="E50" s="20">
        <f>+WORKFORCE!E49+WORKFORCE!F49</f>
        <v>0</v>
      </c>
      <c r="F50" s="20">
        <f>+WORKFORCE!G49</f>
        <v>0</v>
      </c>
      <c r="G50" s="20"/>
    </row>
    <row r="51" spans="1:7" x14ac:dyDescent="0.2">
      <c r="A51" t="str">
        <f>WORKFORCE!A51</f>
        <v>STATE PLNG</v>
      </c>
      <c r="B51" s="20">
        <f>+WORKFORCE!B51</f>
        <v>0</v>
      </c>
      <c r="C51" s="20">
        <f>WORKFORCE!C50</f>
        <v>0</v>
      </c>
      <c r="D51" s="20">
        <f>WORKFORCE!D50</f>
        <v>0</v>
      </c>
      <c r="E51" s="20">
        <f>+WORKFORCE!E50+WORKFORCE!F50</f>
        <v>0</v>
      </c>
      <c r="F51" s="20">
        <f>+WORKFORCE!G50</f>
        <v>0</v>
      </c>
      <c r="G51" s="20"/>
    </row>
    <row r="52" spans="1:7" x14ac:dyDescent="0.2">
      <c r="A52" t="str">
        <f>WORKFORCE!A52</f>
        <v>LOCAL:</v>
      </c>
      <c r="B52" s="20">
        <f>+WORKFORCE!B52</f>
        <v>0</v>
      </c>
      <c r="C52" s="20">
        <f>WORKFORCE!C51</f>
        <v>0</v>
      </c>
      <c r="D52" s="20">
        <f>WORKFORCE!D51</f>
        <v>0</v>
      </c>
      <c r="E52" s="20">
        <f>+WORKFORCE!E51+WORKFORCE!F51</f>
        <v>0</v>
      </c>
      <c r="F52" s="20">
        <f>+WORKFORCE!G51</f>
        <v>0</v>
      </c>
      <c r="G52" s="20"/>
    </row>
    <row r="53" spans="1:7" x14ac:dyDescent="0.2">
      <c r="A53" t="str">
        <f>WORKFORCE!A53</f>
        <v>METRO</v>
      </c>
      <c r="B53" s="20">
        <f>+WORKFORCE!B53</f>
        <v>0</v>
      </c>
      <c r="C53" s="20">
        <f>WORKFORCE!C52</f>
        <v>0</v>
      </c>
      <c r="D53" s="20">
        <f>WORKFORCE!D52</f>
        <v>0</v>
      </c>
      <c r="E53" s="20">
        <f>+WORKFORCE!E52+WORKFORCE!F52</f>
        <v>0</v>
      </c>
      <c r="F53" s="20">
        <f>+WORKFORCE!G52</f>
        <v>0</v>
      </c>
      <c r="G53" s="20"/>
    </row>
    <row r="54" spans="1:7" x14ac:dyDescent="0.2">
      <c r="A54" t="str">
        <f>WORKFORCE!A54</f>
        <v>HCA</v>
      </c>
      <c r="B54" s="20">
        <f>+WORKFORCE!B54</f>
        <v>0</v>
      </c>
      <c r="C54" s="20">
        <f>WORKFORCE!C53</f>
        <v>0</v>
      </c>
      <c r="D54" s="20">
        <f>WORKFORCE!D53</f>
        <v>0</v>
      </c>
      <c r="E54" s="20">
        <f>+WORKFORCE!E53+WORKFORCE!F53</f>
        <v>0</v>
      </c>
      <c r="F54" s="20">
        <f>+WORKFORCE!G53</f>
        <v>0</v>
      </c>
      <c r="G54" s="20"/>
    </row>
    <row r="55" spans="1:7" x14ac:dyDescent="0.2">
      <c r="A55" t="str">
        <f>WORKFORCE!A55</f>
        <v>COST REIMBURSEMENT</v>
      </c>
      <c r="B55" s="20">
        <f>+WORKFORCE!B55</f>
        <v>0</v>
      </c>
      <c r="C55" s="20">
        <f>WORKFORCE!C54</f>
        <v>0</v>
      </c>
      <c r="D55" s="20">
        <f>WORKFORCE!D54</f>
        <v>0</v>
      </c>
      <c r="E55" s="20">
        <f>+WORKFORCE!E54+WORKFORCE!F54</f>
        <v>0</v>
      </c>
      <c r="F55" s="20">
        <f>+WORKFORCE!G54</f>
        <v>0</v>
      </c>
      <c r="G55" s="20"/>
    </row>
    <row r="56" spans="1:7" x14ac:dyDescent="0.2">
      <c r="A56" t="str">
        <f>WORKFORCE!A56</f>
        <v>EDA</v>
      </c>
      <c r="B56" s="20">
        <f>+WORKFORCE!B56</f>
        <v>0</v>
      </c>
      <c r="C56" s="20">
        <f>WORKFORCE!C55</f>
        <v>0</v>
      </c>
      <c r="D56" s="20">
        <f>WORKFORCE!D55</f>
        <v>0</v>
      </c>
      <c r="E56" s="20">
        <f>+WORKFORCE!E55+WORKFORCE!F55</f>
        <v>0</v>
      </c>
      <c r="F56" s="20">
        <f>+WORKFORCE!G55</f>
        <v>0</v>
      </c>
      <c r="G56" s="20"/>
    </row>
    <row r="57" spans="1:7" x14ac:dyDescent="0.2">
      <c r="A57" t="str">
        <f>WORKFORCE!A57</f>
        <v>LDC</v>
      </c>
      <c r="B57" s="20">
        <f>+WORKFORCE!B57</f>
        <v>0</v>
      </c>
      <c r="C57" s="20">
        <f>WORKFORCE!C56</f>
        <v>0</v>
      </c>
      <c r="D57" s="20">
        <f>WORKFORCE!D56</f>
        <v>0</v>
      </c>
      <c r="E57" s="20">
        <f>+WORKFORCE!E56+WORKFORCE!F56</f>
        <v>0</v>
      </c>
      <c r="F57" s="20">
        <f>+WORKFORCE!G56</f>
        <v>0</v>
      </c>
      <c r="G57" s="20"/>
    </row>
    <row r="58" spans="1:7" x14ac:dyDescent="0.2">
      <c r="A58" t="str">
        <f>WORKFORCE!A58</f>
        <v>INTEREST INCOME</v>
      </c>
      <c r="B58" s="20">
        <f>+WORKFORCE!B58</f>
        <v>0</v>
      </c>
      <c r="C58" s="20">
        <f>WORKFORCE!C57</f>
        <v>0</v>
      </c>
      <c r="D58" s="20">
        <f>WORKFORCE!D57</f>
        <v>0</v>
      </c>
      <c r="E58" s="20">
        <f>+WORKFORCE!E57+WORKFORCE!F57</f>
        <v>0</v>
      </c>
      <c r="F58" s="20">
        <f>+WORKFORCE!G57</f>
        <v>0</v>
      </c>
      <c r="G58" s="20"/>
    </row>
    <row r="59" spans="1:7" x14ac:dyDescent="0.2">
      <c r="A59" t="str">
        <f>WORKFORCE!A59</f>
        <v>WORKSHOP</v>
      </c>
      <c r="B59" s="20">
        <f>+WORKFORCE!B59</f>
        <v>0</v>
      </c>
      <c r="C59" s="20">
        <f>WORKFORCE!C58</f>
        <v>0</v>
      </c>
      <c r="D59" s="20">
        <f>WORKFORCE!D58</f>
        <v>0</v>
      </c>
      <c r="E59" s="20">
        <f>+WORKFORCE!E58+WORKFORCE!F58</f>
        <v>0</v>
      </c>
      <c r="F59" s="20">
        <f>+WORKFORCE!G58</f>
        <v>0</v>
      </c>
      <c r="G59" s="20"/>
    </row>
    <row r="60" spans="1:7" x14ac:dyDescent="0.2">
      <c r="A60" t="str">
        <f>WORKFORCE!A60</f>
        <v>PRODUCTS SALES</v>
      </c>
      <c r="B60" s="20">
        <f>+WORKFORCE!B60</f>
        <v>0</v>
      </c>
      <c r="C60" s="20">
        <f>WORKFORCE!C59</f>
        <v>0</v>
      </c>
      <c r="D60" s="20">
        <f>WORKFORCE!D59</f>
        <v>0</v>
      </c>
      <c r="E60" s="20">
        <f>+WORKFORCE!E59+WORKFORCE!F59</f>
        <v>0</v>
      </c>
      <c r="F60" s="20">
        <f>+WORKFORCE!G59</f>
        <v>0</v>
      </c>
      <c r="G60" s="20"/>
    </row>
    <row r="61" spans="1:7" x14ac:dyDescent="0.2">
      <c r="A61" t="str">
        <f>WORKFORCE!A61</f>
        <v>MEMBERSHIP DUES</v>
      </c>
      <c r="B61" s="20">
        <f>+WORKFORCE!B61</f>
        <v>0</v>
      </c>
      <c r="C61" s="20">
        <f>WORKFORCE!C60</f>
        <v>0</v>
      </c>
      <c r="D61" s="20">
        <f>WORKFORCE!D60</f>
        <v>0</v>
      </c>
      <c r="E61" s="20">
        <f>+WORKFORCE!E60+WORKFORCE!F60</f>
        <v>0</v>
      </c>
      <c r="F61" s="20">
        <f>+WORKFORCE!G60</f>
        <v>0</v>
      </c>
      <c r="G61" s="20"/>
    </row>
    <row r="62" spans="1:7" x14ac:dyDescent="0.2">
      <c r="A62" t="str">
        <f>WORKFORCE!A62</f>
        <v>SUBCONTRACTOR:</v>
      </c>
      <c r="B62" s="20">
        <f>+WORKFORCE!B62</f>
        <v>0</v>
      </c>
      <c r="C62" s="20">
        <f>WORKFORCE!C61</f>
        <v>0</v>
      </c>
      <c r="D62" s="20">
        <f>WORKFORCE!D61</f>
        <v>0</v>
      </c>
      <c r="E62" s="20">
        <f>+WORKFORCE!E61+WORKFORCE!F61</f>
        <v>0</v>
      </c>
      <c r="F62" s="20">
        <f>+WORKFORCE!G61</f>
        <v>0</v>
      </c>
      <c r="G62" s="20"/>
    </row>
    <row r="63" spans="1:7" x14ac:dyDescent="0.2">
      <c r="A63" t="str">
        <f>WORKFORCE!A63</f>
        <v>IN-KIND/PROGRAM INC</v>
      </c>
      <c r="B63" s="20">
        <f>+WORKFORCE!B63</f>
        <v>0</v>
      </c>
      <c r="C63" s="20">
        <f>WORKFORCE!C62</f>
        <v>0</v>
      </c>
      <c r="D63" s="20">
        <f>WORKFORCE!D62</f>
        <v>0</v>
      </c>
      <c r="E63" s="20">
        <f>+WORKFORCE!E62+WORKFORCE!F62</f>
        <v>0</v>
      </c>
      <c r="F63" s="20">
        <f>+WORKFORCE!G62</f>
        <v>0</v>
      </c>
      <c r="G63" s="20"/>
    </row>
    <row r="64" spans="1:7" x14ac:dyDescent="0.2">
      <c r="A64" t="str">
        <f>WORKFORCE!A64</f>
        <v>ENTERPRISE:</v>
      </c>
      <c r="B64" s="20">
        <f>+WORKFORCE!B64</f>
        <v>0</v>
      </c>
      <c r="C64" s="20">
        <f>WORKFORCE!C63</f>
        <v>0</v>
      </c>
      <c r="D64" s="20">
        <f>WORKFORCE!D63</f>
        <v>0</v>
      </c>
      <c r="E64" s="20">
        <f>+WORKFORCE!E63+WORKFORCE!F63</f>
        <v>0</v>
      </c>
      <c r="F64" s="20">
        <f>+WORKFORCE!G63</f>
        <v>0</v>
      </c>
      <c r="G64" s="20"/>
    </row>
    <row r="65" spans="1:7" x14ac:dyDescent="0.2">
      <c r="A65" t="str">
        <f>WORKFORCE!A65</f>
        <v>FEE</v>
      </c>
      <c r="B65" s="20">
        <f>+WORKFORCE!B65</f>
        <v>0</v>
      </c>
      <c r="C65" s="20">
        <f>WORKFORCE!C64</f>
        <v>0</v>
      </c>
      <c r="D65" s="20">
        <f>WORKFORCE!D64</f>
        <v>0</v>
      </c>
      <c r="E65" s="20">
        <f>+WORKFORCE!E64+WORKFORCE!F64</f>
        <v>0</v>
      </c>
      <c r="F65" s="20">
        <f>+WORKFORCE!G64</f>
        <v>0</v>
      </c>
      <c r="G65" s="20"/>
    </row>
    <row r="66" spans="1:7" x14ac:dyDescent="0.2">
      <c r="A66" t="str">
        <f>WORKFORCE!A66</f>
        <v>HGAC ENERGY</v>
      </c>
      <c r="B66" s="20">
        <f>+WORKFORCE!B66</f>
        <v>0</v>
      </c>
      <c r="C66" s="20">
        <f>WORKFORCE!C65</f>
        <v>0</v>
      </c>
      <c r="D66" s="20">
        <f>WORKFORCE!D65</f>
        <v>0</v>
      </c>
      <c r="E66" s="20">
        <f>+WORKFORCE!E65+WORKFORCE!F65</f>
        <v>0</v>
      </c>
      <c r="F66" s="20">
        <f>+WORKFORCE!G65</f>
        <v>0</v>
      </c>
      <c r="G66" s="20"/>
    </row>
    <row r="67" spans="1:7" x14ac:dyDescent="0.2">
      <c r="A67" t="str">
        <f>WORKFORCE!A67</f>
        <v>PASS THRU</v>
      </c>
      <c r="B67" s="20"/>
      <c r="C67" s="20">
        <f>WORKFORCE!C66</f>
        <v>0</v>
      </c>
      <c r="D67" s="20">
        <f>WORKFORCE!D66</f>
        <v>0</v>
      </c>
      <c r="E67" s="20">
        <f>+WORKFORCE!E66+WORKFORCE!F66</f>
        <v>0</v>
      </c>
      <c r="F67" s="20">
        <f>+WORKFORCE!G66</f>
        <v>0</v>
      </c>
      <c r="G67" s="20"/>
    </row>
    <row r="68" spans="1:7" x14ac:dyDescent="0.2">
      <c r="A68" t="str">
        <f>WORKFORCE!A68</f>
        <v>FUND BALANCE</v>
      </c>
      <c r="B68" s="20">
        <f>+WORKFORCE!B68</f>
        <v>0</v>
      </c>
      <c r="C68" s="20">
        <f>WORKFORCE!C67</f>
        <v>0</v>
      </c>
      <c r="D68" s="20">
        <f>WORKFORCE!D67</f>
        <v>0</v>
      </c>
      <c r="E68" s="20">
        <f>+WORKFORCE!E67+WORKFORCE!F67</f>
        <v>0</v>
      </c>
      <c r="F68" s="20">
        <f>+WORKFORCE!G67</f>
        <v>0</v>
      </c>
      <c r="G68" s="20"/>
    </row>
    <row r="69" spans="1:7" x14ac:dyDescent="0.2">
      <c r="B69" s="20">
        <f>+WORKFORCE!B69</f>
        <v>0</v>
      </c>
      <c r="C69" s="20" t="e">
        <f>WORKFORCE!#REF!</f>
        <v>#REF!</v>
      </c>
      <c r="D69" s="20" t="e">
        <f>WORKFORCE!#REF!</f>
        <v>#REF!</v>
      </c>
      <c r="E69" s="20" t="e">
        <f>+WORKFORCE!#REF!+WORKFORCE!#REF!</f>
        <v>#REF!</v>
      </c>
      <c r="F69" s="20" t="e">
        <f>+WORKFORCE!#REF!</f>
        <v>#REF!</v>
      </c>
      <c r="G69" s="20"/>
    </row>
  </sheetData>
  <pageMargins left="0.7" right="0.7" top="0.75" bottom="0.75" header="0.3" footer="0.3"/>
  <pageSetup scale="81"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L92"/>
  <sheetViews>
    <sheetView topLeftCell="A16" workbookViewId="0">
      <selection activeCell="O7" sqref="O7:O71"/>
    </sheetView>
  </sheetViews>
  <sheetFormatPr defaultRowHeight="12.75" x14ac:dyDescent="0.2"/>
  <cols>
    <col min="1" max="1" width="31.7109375" customWidth="1"/>
    <col min="2" max="2" width="13.7109375" customWidth="1"/>
    <col min="3" max="3" width="12.140625" customWidth="1"/>
    <col min="4" max="4" width="13.7109375" customWidth="1"/>
    <col min="5" max="6" width="11.5703125" customWidth="1"/>
    <col min="7" max="7" width="9.5703125" customWidth="1"/>
    <col min="11" max="11" width="10" customWidth="1"/>
  </cols>
  <sheetData>
    <row r="3" spans="1:12" x14ac:dyDescent="0.2">
      <c r="A3" s="20" t="s">
        <v>175</v>
      </c>
      <c r="B3" s="20"/>
      <c r="C3" s="20"/>
      <c r="D3" s="20">
        <v>41494.700259606485</v>
      </c>
      <c r="E3" s="20"/>
      <c r="F3" s="20"/>
      <c r="G3" s="20"/>
    </row>
    <row r="4" spans="1:12" x14ac:dyDescent="0.2">
      <c r="A4" s="20"/>
      <c r="B4" s="20"/>
      <c r="C4" s="20"/>
      <c r="D4" s="20" t="s">
        <v>176</v>
      </c>
      <c r="E4" s="20">
        <v>0</v>
      </c>
      <c r="F4" s="20" t="s">
        <v>325</v>
      </c>
      <c r="G4" s="20"/>
    </row>
    <row r="5" spans="1:12" x14ac:dyDescent="0.2">
      <c r="A5" s="20"/>
      <c r="B5" s="20"/>
      <c r="C5" s="20"/>
      <c r="D5" s="20"/>
      <c r="E5" s="20"/>
      <c r="F5" s="20"/>
      <c r="G5" s="20"/>
      <c r="J5" t="s">
        <v>226</v>
      </c>
      <c r="K5" t="s">
        <v>274</v>
      </c>
      <c r="L5" t="s">
        <v>251</v>
      </c>
    </row>
    <row r="6" spans="1:12" x14ac:dyDescent="0.2">
      <c r="A6" s="20">
        <v>0</v>
      </c>
      <c r="B6" s="96">
        <v>300</v>
      </c>
      <c r="C6" s="20"/>
      <c r="D6" s="20"/>
      <c r="E6" s="20"/>
      <c r="F6" s="20"/>
      <c r="G6" s="20"/>
      <c r="J6" s="1">
        <v>301</v>
      </c>
      <c r="K6" s="1">
        <v>302</v>
      </c>
      <c r="L6" s="1">
        <v>303</v>
      </c>
    </row>
    <row r="7" spans="1:12" ht="38.25" x14ac:dyDescent="0.2">
      <c r="A7" s="20">
        <v>0</v>
      </c>
      <c r="B7" s="20">
        <v>0</v>
      </c>
      <c r="C7" s="74" t="s">
        <v>248</v>
      </c>
      <c r="D7" s="74" t="s">
        <v>249</v>
      </c>
      <c r="E7" s="74" t="s">
        <v>250</v>
      </c>
      <c r="F7" s="74" t="s">
        <v>251</v>
      </c>
      <c r="G7" s="81" t="s">
        <v>263</v>
      </c>
      <c r="H7" s="74" t="s">
        <v>252</v>
      </c>
    </row>
    <row r="8" spans="1:12" x14ac:dyDescent="0.2">
      <c r="A8" s="20" t="s">
        <v>82</v>
      </c>
      <c r="B8" s="20" t="s">
        <v>14</v>
      </c>
      <c r="C8" s="74" t="s">
        <v>264</v>
      </c>
      <c r="D8" s="74" t="s">
        <v>264</v>
      </c>
      <c r="E8" s="74" t="s">
        <v>264</v>
      </c>
      <c r="F8" s="74" t="s">
        <v>264</v>
      </c>
      <c r="G8" s="74" t="s">
        <v>264</v>
      </c>
      <c r="H8" s="74" t="s">
        <v>264</v>
      </c>
    </row>
    <row r="9" spans="1:12" x14ac:dyDescent="0.2">
      <c r="A9" s="20">
        <v>0</v>
      </c>
      <c r="B9" s="20"/>
      <c r="C9" s="20"/>
      <c r="D9" s="20"/>
      <c r="E9" s="20"/>
      <c r="F9" s="20"/>
      <c r="G9" s="20"/>
    </row>
    <row r="10" spans="1:12" x14ac:dyDescent="0.2">
      <c r="A10" s="82" t="s">
        <v>15</v>
      </c>
      <c r="B10" s="20">
        <f>'[6]Budget Detail'!C10</f>
        <v>2148091.7053264021</v>
      </c>
      <c r="C10" s="20">
        <f>[6]Budget!D10</f>
        <v>129281.09303013299</v>
      </c>
      <c r="D10" s="20">
        <f>[6]Budget!E10</f>
        <v>57955.737836007</v>
      </c>
      <c r="E10" s="20">
        <f>[6]Budget!F10</f>
        <v>8887.0322387879987</v>
      </c>
      <c r="F10" s="20">
        <f>[6]Budget!G10</f>
        <v>118400.55820213501</v>
      </c>
      <c r="G10" s="20">
        <f>[6]Budget!H10</f>
        <v>1747986.3155355479</v>
      </c>
      <c r="H10" s="20">
        <f>[6]Budget!I10</f>
        <v>85580.968483791003</v>
      </c>
      <c r="I10" s="20"/>
      <c r="J10" s="20">
        <f>+C10+D10+E10</f>
        <v>196123.86310492799</v>
      </c>
      <c r="K10" s="20">
        <f>+G10+H10</f>
        <v>1833567.2840193389</v>
      </c>
      <c r="L10" s="20">
        <f>+F10</f>
        <v>118400.55820213501</v>
      </c>
    </row>
    <row r="11" spans="1:12" x14ac:dyDescent="0.2">
      <c r="A11" s="82" t="s">
        <v>177</v>
      </c>
      <c r="B11" s="20">
        <f>'[6]Budget Detail'!C11</f>
        <v>1036454.2478199889</v>
      </c>
      <c r="C11" s="20">
        <f>[6]Budget!D11</f>
        <v>62378.127387039167</v>
      </c>
      <c r="D11" s="20">
        <f>[6]Budget!E11</f>
        <v>27963.643505873377</v>
      </c>
      <c r="E11" s="20">
        <f>[6]Budget!F11</f>
        <v>4287.9930552152091</v>
      </c>
      <c r="F11" s="20">
        <f>[6]Budget!G11</f>
        <v>57128.269332530144</v>
      </c>
      <c r="G11" s="20">
        <f>[6]Budget!H11</f>
        <v>843403.39724590187</v>
      </c>
      <c r="H11" s="20">
        <f>[6]Budget!I11</f>
        <v>41292.817293429158</v>
      </c>
      <c r="I11" s="20"/>
      <c r="J11" s="20">
        <f t="shared" ref="J11:J71" si="0">+C11+D11+E11</f>
        <v>94629.763948127758</v>
      </c>
      <c r="K11" s="20">
        <f t="shared" ref="K11:K71" si="1">+G11+H11</f>
        <v>884696.21453933103</v>
      </c>
      <c r="L11" s="20">
        <f t="shared" ref="L11:L71" si="2">+F11</f>
        <v>57128.269332530144</v>
      </c>
    </row>
    <row r="12" spans="1:12" x14ac:dyDescent="0.2">
      <c r="A12" s="83" t="s">
        <v>178</v>
      </c>
      <c r="B12" s="20">
        <f>'[6]Budget Detail'!C12</f>
        <v>3184545.9531463906</v>
      </c>
      <c r="C12" s="20">
        <f>[6]Budget!D12</f>
        <v>191659.22041717215</v>
      </c>
      <c r="D12" s="20">
        <f>[6]Budget!E12</f>
        <v>85919.381341880377</v>
      </c>
      <c r="E12" s="20">
        <f>[6]Budget!F12</f>
        <v>13175.025294003208</v>
      </c>
      <c r="F12" s="20">
        <f>[6]Budget!G12</f>
        <v>175528.82753466515</v>
      </c>
      <c r="G12" s="20">
        <f>[6]Budget!H12</f>
        <v>2591389.7127814498</v>
      </c>
      <c r="H12" s="20">
        <f>[6]Budget!I12</f>
        <v>126873.78577722015</v>
      </c>
      <c r="I12" s="20"/>
      <c r="J12" s="20">
        <f t="shared" si="0"/>
        <v>290753.62705305574</v>
      </c>
      <c r="K12" s="20">
        <f t="shared" si="1"/>
        <v>2718263.4985586698</v>
      </c>
      <c r="L12" s="20">
        <f t="shared" si="2"/>
        <v>175528.82753466515</v>
      </c>
    </row>
    <row r="13" spans="1:12" x14ac:dyDescent="0.2">
      <c r="A13" s="82" t="s">
        <v>17</v>
      </c>
      <c r="B13" s="20">
        <f>'[6]Budget Detail'!C13</f>
        <v>358579.87432428362</v>
      </c>
      <c r="C13" s="20">
        <f>[6]Budget!D13</f>
        <v>21580.828218973587</v>
      </c>
      <c r="D13" s="20">
        <f>[6]Budget!E13</f>
        <v>9674.5223390957308</v>
      </c>
      <c r="E13" s="20">
        <f>[6]Budget!F13</f>
        <v>1483.5078481047613</v>
      </c>
      <c r="F13" s="20">
        <f>[6]Budget!G13</f>
        <v>19764.545980403298</v>
      </c>
      <c r="G13" s="20">
        <f>[6]Budget!H13</f>
        <v>291790.48165919125</v>
      </c>
      <c r="H13" s="20">
        <f>[6]Budget!I13</f>
        <v>14285.988278514989</v>
      </c>
      <c r="I13" s="20"/>
      <c r="J13" s="20">
        <f t="shared" si="0"/>
        <v>32738.858406174077</v>
      </c>
      <c r="K13" s="20">
        <f t="shared" si="1"/>
        <v>306076.46993770625</v>
      </c>
      <c r="L13" s="20">
        <f t="shared" si="2"/>
        <v>19764.545980403298</v>
      </c>
    </row>
    <row r="14" spans="1:12" ht="15" x14ac:dyDescent="0.25">
      <c r="A14" s="84" t="s">
        <v>179</v>
      </c>
      <c r="B14" s="20">
        <f>'[6]Budget Detail'!C14</f>
        <v>320750</v>
      </c>
      <c r="C14" s="20">
        <f>[6]Budget!D14</f>
        <v>18500</v>
      </c>
      <c r="D14" s="20">
        <f>[6]Budget!E14</f>
        <v>10000</v>
      </c>
      <c r="E14" s="20">
        <f>[6]Budget!F14</f>
        <v>0</v>
      </c>
      <c r="F14" s="20">
        <f>[6]Budget!G14</f>
        <v>10000</v>
      </c>
      <c r="G14" s="20">
        <f>[6]Budget!H14</f>
        <v>251500</v>
      </c>
      <c r="H14" s="20">
        <f>[6]Budget!I14</f>
        <v>30750</v>
      </c>
      <c r="I14" s="20"/>
      <c r="J14" s="20">
        <f t="shared" si="0"/>
        <v>28500</v>
      </c>
      <c r="K14" s="20">
        <f t="shared" si="1"/>
        <v>282250</v>
      </c>
      <c r="L14" s="20">
        <f t="shared" si="2"/>
        <v>10000</v>
      </c>
    </row>
    <row r="15" spans="1:12" ht="15" x14ac:dyDescent="0.25">
      <c r="A15" s="84" t="s">
        <v>27</v>
      </c>
      <c r="B15" s="20">
        <f>'[6]Budget Detail'!C15</f>
        <v>450145</v>
      </c>
      <c r="C15" s="20">
        <f>[6]Budget!D15</f>
        <v>0</v>
      </c>
      <c r="D15" s="20">
        <f>[6]Budget!E15</f>
        <v>345145</v>
      </c>
      <c r="E15" s="20">
        <f>[6]Budget!F15</f>
        <v>105000</v>
      </c>
      <c r="F15" s="20">
        <f>[6]Budget!G15</f>
        <v>0</v>
      </c>
      <c r="G15" s="20">
        <f>[6]Budget!H15</f>
        <v>0</v>
      </c>
      <c r="H15" s="20">
        <f>[6]Budget!I15</f>
        <v>0</v>
      </c>
      <c r="I15" s="20"/>
      <c r="J15" s="20">
        <f t="shared" si="0"/>
        <v>450145</v>
      </c>
      <c r="K15" s="20">
        <f t="shared" si="1"/>
        <v>0</v>
      </c>
      <c r="L15" s="20">
        <f t="shared" si="2"/>
        <v>0</v>
      </c>
    </row>
    <row r="16" spans="1:12" x14ac:dyDescent="0.2">
      <c r="A16" s="82" t="s">
        <v>18</v>
      </c>
      <c r="B16" s="20">
        <f>'[6]Budget Detail'!C16</f>
        <v>85270</v>
      </c>
      <c r="C16" s="20">
        <f>[6]Budget!D16</f>
        <v>7400</v>
      </c>
      <c r="D16" s="20">
        <f>[6]Budget!E16</f>
        <v>8000</v>
      </c>
      <c r="E16" s="20">
        <f>[6]Budget!F16</f>
        <v>1420</v>
      </c>
      <c r="F16" s="20">
        <f>[6]Budget!G16</f>
        <v>19000</v>
      </c>
      <c r="G16" s="20">
        <f>[6]Budget!H16</f>
        <v>46200</v>
      </c>
      <c r="H16" s="20">
        <f>[6]Budget!I16</f>
        <v>3250</v>
      </c>
      <c r="I16" s="20"/>
      <c r="J16" s="20">
        <f t="shared" si="0"/>
        <v>16820</v>
      </c>
      <c r="K16" s="20">
        <f t="shared" si="1"/>
        <v>49450</v>
      </c>
      <c r="L16" s="20">
        <f t="shared" si="2"/>
        <v>19000</v>
      </c>
    </row>
    <row r="17" spans="1:12" x14ac:dyDescent="0.2">
      <c r="A17" s="82" t="s">
        <v>19</v>
      </c>
      <c r="B17" s="20">
        <f>'[6]Budget Detail'!C17</f>
        <v>232028.35949398196</v>
      </c>
      <c r="C17" s="20">
        <f>[6]Budget!D17</f>
        <v>12742.662994741104</v>
      </c>
      <c r="D17" s="20">
        <f>[6]Budget!E17</f>
        <v>6135.022121552176</v>
      </c>
      <c r="E17" s="20">
        <f>[6]Budget!F17</f>
        <v>1085.7432291746898</v>
      </c>
      <c r="F17" s="20">
        <f>[6]Budget!G17</f>
        <v>12166.865662104263</v>
      </c>
      <c r="G17" s="20">
        <f>[6]Budget!H17</f>
        <v>191786.92020209419</v>
      </c>
      <c r="H17" s="20">
        <f>[6]Budget!I17</f>
        <v>8111.1452843155366</v>
      </c>
      <c r="I17" s="20"/>
      <c r="J17" s="20">
        <f t="shared" si="0"/>
        <v>19963.428345467968</v>
      </c>
      <c r="K17" s="20">
        <f t="shared" si="1"/>
        <v>199898.06548640973</v>
      </c>
      <c r="L17" s="20">
        <f t="shared" si="2"/>
        <v>12166.865662104263</v>
      </c>
    </row>
    <row r="18" spans="1:12" x14ac:dyDescent="0.2">
      <c r="A18" s="82" t="s">
        <v>65</v>
      </c>
      <c r="B18" s="20">
        <f>'[6]Budget Detail'!C18</f>
        <v>12000</v>
      </c>
      <c r="C18" s="20">
        <f>[6]Budget!D18</f>
        <v>2800</v>
      </c>
      <c r="D18" s="20">
        <f>[6]Budget!E18</f>
        <v>750</v>
      </c>
      <c r="E18" s="20">
        <f>[6]Budget!F18</f>
        <v>0</v>
      </c>
      <c r="F18" s="20">
        <f>[6]Budget!G18</f>
        <v>500</v>
      </c>
      <c r="G18" s="20">
        <f>[6]Budget!H18</f>
        <v>7950</v>
      </c>
      <c r="H18" s="20">
        <f>[6]Budget!I18</f>
        <v>0</v>
      </c>
      <c r="I18" s="20"/>
      <c r="J18" s="20">
        <f t="shared" si="0"/>
        <v>3550</v>
      </c>
      <c r="K18" s="20">
        <f t="shared" si="1"/>
        <v>7950</v>
      </c>
      <c r="L18" s="20">
        <f t="shared" si="2"/>
        <v>500</v>
      </c>
    </row>
    <row r="19" spans="1:12" ht="15" x14ac:dyDescent="0.25">
      <c r="A19" s="84" t="s">
        <v>153</v>
      </c>
      <c r="B19" s="20">
        <f>'[6]Budget Detail'!C19</f>
        <v>0</v>
      </c>
      <c r="C19" s="20">
        <f>[6]Budget!D19</f>
        <v>0</v>
      </c>
      <c r="D19" s="20">
        <f>[6]Budget!E19</f>
        <v>0</v>
      </c>
      <c r="E19" s="20">
        <f>[6]Budget!F19</f>
        <v>0</v>
      </c>
      <c r="F19" s="20">
        <f>[6]Budget!G19</f>
        <v>0</v>
      </c>
      <c r="G19" s="20">
        <f>[6]Budget!H19</f>
        <v>0</v>
      </c>
      <c r="H19" s="20">
        <f>[6]Budget!I19</f>
        <v>0</v>
      </c>
      <c r="I19" s="20"/>
      <c r="J19" s="20">
        <f t="shared" si="0"/>
        <v>0</v>
      </c>
      <c r="K19" s="20">
        <f t="shared" si="1"/>
        <v>0</v>
      </c>
      <c r="L19" s="20">
        <f t="shared" si="2"/>
        <v>0</v>
      </c>
    </row>
    <row r="20" spans="1:12" ht="15" x14ac:dyDescent="0.25">
      <c r="A20" s="84" t="s">
        <v>180</v>
      </c>
      <c r="B20" s="20">
        <f>'[6]Budget Detail'!C20</f>
        <v>268740</v>
      </c>
      <c r="C20" s="20">
        <f>[6]Budget!D20</f>
        <v>10690</v>
      </c>
      <c r="D20" s="20">
        <f>[6]Budget!E20</f>
        <v>12700</v>
      </c>
      <c r="E20" s="20">
        <f>[6]Budget!F20</f>
        <v>550</v>
      </c>
      <c r="F20" s="20">
        <f>[6]Budget!G20</f>
        <v>10450</v>
      </c>
      <c r="G20" s="20">
        <f>[6]Budget!H20</f>
        <v>219100</v>
      </c>
      <c r="H20" s="20">
        <f>[6]Budget!I20</f>
        <v>15250</v>
      </c>
      <c r="I20" s="20"/>
      <c r="J20" s="20">
        <f t="shared" si="0"/>
        <v>23940</v>
      </c>
      <c r="K20" s="20">
        <f t="shared" si="1"/>
        <v>234350</v>
      </c>
      <c r="L20" s="20">
        <f t="shared" si="2"/>
        <v>10450</v>
      </c>
    </row>
    <row r="21" spans="1:12" x14ac:dyDescent="0.2">
      <c r="A21" s="82"/>
      <c r="B21" s="20">
        <f>'[6]Budget Detail'!C21</f>
        <v>0</v>
      </c>
      <c r="C21" s="20">
        <f>[6]Budget!D21</f>
        <v>0</v>
      </c>
      <c r="D21" s="20">
        <f>[6]Budget!E21</f>
        <v>0</v>
      </c>
      <c r="E21" s="20">
        <f>[6]Budget!F21</f>
        <v>0</v>
      </c>
      <c r="F21" s="20">
        <f>[6]Budget!G21</f>
        <v>0</v>
      </c>
      <c r="G21" s="20">
        <f>[6]Budget!H21</f>
        <v>0</v>
      </c>
      <c r="H21" s="20">
        <f>[6]Budget!I21</f>
        <v>0</v>
      </c>
      <c r="I21" s="20"/>
      <c r="J21" s="20">
        <f t="shared" si="0"/>
        <v>0</v>
      </c>
      <c r="K21" s="20">
        <f t="shared" si="1"/>
        <v>0</v>
      </c>
      <c r="L21" s="20">
        <f t="shared" si="2"/>
        <v>0</v>
      </c>
    </row>
    <row r="22" spans="1:12" x14ac:dyDescent="0.2">
      <c r="A22" s="82" t="s">
        <v>181</v>
      </c>
      <c r="B22" s="20">
        <f>'[6]Budget Detail'!C22</f>
        <v>4912059.1869646562</v>
      </c>
      <c r="C22" s="20">
        <f>[6]Budget!D22</f>
        <v>265372.71163088689</v>
      </c>
      <c r="D22" s="20">
        <f>[6]Budget!E22</f>
        <v>478323.92580252833</v>
      </c>
      <c r="E22" s="20">
        <f>[6]Budget!F22</f>
        <v>122714.27637128267</v>
      </c>
      <c r="F22" s="20">
        <f>[6]Budget!G22</f>
        <v>247410.23917717271</v>
      </c>
      <c r="G22" s="20">
        <f>[6]Budget!H22</f>
        <v>3599717.1146427351</v>
      </c>
      <c r="H22" s="20">
        <f>[6]Budget!I22</f>
        <v>198520.91934005069</v>
      </c>
      <c r="I22" s="20"/>
      <c r="J22" s="20">
        <f t="shared" si="0"/>
        <v>866410.91380469792</v>
      </c>
      <c r="K22" s="20">
        <f t="shared" si="1"/>
        <v>3798238.0339827859</v>
      </c>
      <c r="L22" s="20">
        <f t="shared" si="2"/>
        <v>247410.23917717271</v>
      </c>
    </row>
    <row r="23" spans="1:12" x14ac:dyDescent="0.2">
      <c r="A23" s="82" t="s">
        <v>253</v>
      </c>
      <c r="B23" s="20">
        <f>'[6]Budget Detail'!C23</f>
        <v>35387.824508776888</v>
      </c>
      <c r="C23" s="20">
        <f>[6]Budget!D23</f>
        <v>1943.4483044047004</v>
      </c>
      <c r="D23" s="20">
        <f>[6]Budget!E23</f>
        <v>935.68340813349346</v>
      </c>
      <c r="E23" s="20">
        <f>[6]Budget!F23</f>
        <v>165.59221872455288</v>
      </c>
      <c r="F23" s="20">
        <f>[6]Budget!G23</f>
        <v>1855.6305264209584</v>
      </c>
      <c r="G23" s="20">
        <f>[6]Budget!H23</f>
        <v>29250.398054753889</v>
      </c>
      <c r="H23" s="20">
        <f>[6]Budget!I23</f>
        <v>1237.071996339293</v>
      </c>
      <c r="I23" s="20"/>
      <c r="J23" s="20">
        <f t="shared" si="0"/>
        <v>3044.7239312627466</v>
      </c>
      <c r="K23" s="20">
        <f t="shared" si="1"/>
        <v>30487.47005109318</v>
      </c>
      <c r="L23" s="20">
        <f t="shared" si="2"/>
        <v>1855.6305264209584</v>
      </c>
    </row>
    <row r="24" spans="1:12" x14ac:dyDescent="0.2">
      <c r="A24" s="82" t="s">
        <v>254</v>
      </c>
      <c r="B24" s="20">
        <f>'[6]Budget Detail'!C24</f>
        <v>203356.09554840816</v>
      </c>
      <c r="C24" s="20">
        <f>[6]Budget!D24</f>
        <v>11168.023594835382</v>
      </c>
      <c r="D24" s="20">
        <f>[6]Budget!E24</f>
        <v>5376.9037003182384</v>
      </c>
      <c r="E24" s="20">
        <f>[6]Budget!F24</f>
        <v>951.57550712593843</v>
      </c>
      <c r="F24" s="20">
        <f>[6]Budget!G24</f>
        <v>10663.37882793027</v>
      </c>
      <c r="G24" s="20">
        <f>[6]Budget!H24</f>
        <v>168087.38101931696</v>
      </c>
      <c r="H24" s="20">
        <f>[6]Budget!I24</f>
        <v>7108.8328988813619</v>
      </c>
      <c r="I24" s="20"/>
      <c r="J24" s="20">
        <f t="shared" si="0"/>
        <v>17496.502802279556</v>
      </c>
      <c r="K24" s="20">
        <f t="shared" si="1"/>
        <v>175196.21391819834</v>
      </c>
      <c r="L24" s="20">
        <f t="shared" si="2"/>
        <v>10663.37882793027</v>
      </c>
    </row>
    <row r="25" spans="1:12" x14ac:dyDescent="0.2">
      <c r="A25" s="82" t="s">
        <v>21</v>
      </c>
      <c r="B25" s="20">
        <f>'[6]Budget Detail'!C25</f>
        <v>86825.416175739447</v>
      </c>
      <c r="C25" s="20">
        <f>[6]Budget!D25</f>
        <v>4768.3266826453892</v>
      </c>
      <c r="D25" s="20">
        <f>[6]Budget!E25</f>
        <v>2295.7359613834255</v>
      </c>
      <c r="E25" s="20">
        <f>[6]Budget!F25</f>
        <v>406.28700706530987</v>
      </c>
      <c r="F25" s="20">
        <f>[6]Budget!G25</f>
        <v>4552.8623180819231</v>
      </c>
      <c r="G25" s="20">
        <f>[6]Budget!H25</f>
        <v>71766.999516462369</v>
      </c>
      <c r="H25" s="20">
        <f>[6]Budget!I25</f>
        <v>3035.2046901010349</v>
      </c>
      <c r="I25" s="20"/>
      <c r="J25" s="20">
        <f t="shared" si="0"/>
        <v>7470.3496510941241</v>
      </c>
      <c r="K25" s="20">
        <f t="shared" si="1"/>
        <v>74802.204206563401</v>
      </c>
      <c r="L25" s="20">
        <f t="shared" si="2"/>
        <v>4552.8623180819231</v>
      </c>
    </row>
    <row r="26" spans="1:12" x14ac:dyDescent="0.2">
      <c r="A26" s="82" t="s">
        <v>22</v>
      </c>
      <c r="B26" s="20">
        <f>'[6]Budget Detail'!C26</f>
        <v>35583.547483633432</v>
      </c>
      <c r="C26" s="20">
        <f>[6]Budget!D26</f>
        <v>1954.1971280155913</v>
      </c>
      <c r="D26" s="20">
        <f>[6]Budget!E26</f>
        <v>940.85848579667061</v>
      </c>
      <c r="E26" s="20">
        <f>[6]Budget!F26</f>
        <v>166.50807614477455</v>
      </c>
      <c r="F26" s="20">
        <f>[6]Budget!G26</f>
        <v>1865.8936474776274</v>
      </c>
      <c r="G26" s="20">
        <f>[6]Budget!H26</f>
        <v>29412.176152234697</v>
      </c>
      <c r="H26" s="20">
        <f>[6]Budget!I26</f>
        <v>1243.913993964075</v>
      </c>
      <c r="I26" s="20"/>
      <c r="J26" s="20">
        <f t="shared" si="0"/>
        <v>3061.5636899570363</v>
      </c>
      <c r="K26" s="20">
        <f t="shared" si="1"/>
        <v>30656.090146198771</v>
      </c>
      <c r="L26" s="20">
        <f t="shared" si="2"/>
        <v>1865.8936474776274</v>
      </c>
    </row>
    <row r="27" spans="1:12" x14ac:dyDescent="0.2">
      <c r="A27" s="82" t="s">
        <v>182</v>
      </c>
      <c r="B27" s="20">
        <f>'[6]Budget Detail'!C27</f>
        <v>49945.502274725128</v>
      </c>
      <c r="C27" s="20">
        <f>[6]Budget!D27</f>
        <v>2742.9349799217307</v>
      </c>
      <c r="D27" s="20">
        <f>[6]Budget!E27</f>
        <v>1320.6004731306159</v>
      </c>
      <c r="E27" s="20">
        <f>[6]Budget!F27</f>
        <v>233.71277132146585</v>
      </c>
      <c r="F27" s="20">
        <f>[6]Budget!G27</f>
        <v>2618.9911350843504</v>
      </c>
      <c r="G27" s="20">
        <f>[6]Budget!H27</f>
        <v>41283.290025867151</v>
      </c>
      <c r="H27" s="20">
        <f>[6]Budget!I27</f>
        <v>1745.9728893998192</v>
      </c>
      <c r="I27" s="20"/>
      <c r="J27" s="20">
        <f t="shared" si="0"/>
        <v>4297.2482243738123</v>
      </c>
      <c r="K27" s="20">
        <f t="shared" si="1"/>
        <v>43029.262915266969</v>
      </c>
      <c r="L27" s="20">
        <f t="shared" si="2"/>
        <v>2618.9911350843504</v>
      </c>
    </row>
    <row r="28" spans="1:12" x14ac:dyDescent="0.2">
      <c r="A28" s="83" t="s">
        <v>261</v>
      </c>
      <c r="B28" s="20">
        <f>'[6]Budget Detail'!C28</f>
        <v>30913.605711366123</v>
      </c>
      <c r="C28" s="20">
        <f>[6]Budget!D28</f>
        <v>1697.7306584045357</v>
      </c>
      <c r="D28" s="20">
        <f>[6]Budget!E28</f>
        <v>817.3813550627284</v>
      </c>
      <c r="E28" s="20">
        <f>[6]Budget!F28</f>
        <v>144.65575744141884</v>
      </c>
      <c r="F28" s="20">
        <f>[6]Budget!G28</f>
        <v>1621.0160199456395</v>
      </c>
      <c r="G28" s="20">
        <f>[6]Budget!H28</f>
        <v>25552.157695958504</v>
      </c>
      <c r="H28" s="20">
        <f>[6]Budget!I28</f>
        <v>1080.6642245532948</v>
      </c>
      <c r="I28" s="20"/>
      <c r="J28" s="20">
        <f t="shared" si="0"/>
        <v>2659.7677709086829</v>
      </c>
      <c r="K28" s="20">
        <f t="shared" si="1"/>
        <v>26632.8219205118</v>
      </c>
      <c r="L28" s="20">
        <f t="shared" si="2"/>
        <v>1621.0160199456395</v>
      </c>
    </row>
    <row r="29" spans="1:12" x14ac:dyDescent="0.2">
      <c r="A29" s="82"/>
      <c r="B29" s="20">
        <f>'[6]Budget Detail'!C29</f>
        <v>0</v>
      </c>
      <c r="C29" s="20">
        <f>[6]Budget!D29</f>
        <v>0</v>
      </c>
      <c r="D29" s="20">
        <f>[6]Budget!E29</f>
        <v>0</v>
      </c>
      <c r="E29" s="20">
        <f>[6]Budget!F29</f>
        <v>0</v>
      </c>
      <c r="F29" s="20">
        <f>[6]Budget!G29</f>
        <v>0</v>
      </c>
      <c r="G29" s="20">
        <f>[6]Budget!H29</f>
        <v>0</v>
      </c>
      <c r="H29" s="20">
        <f>[6]Budget!I29</f>
        <v>0</v>
      </c>
      <c r="I29" s="20"/>
      <c r="J29" s="20">
        <f t="shared" si="0"/>
        <v>0</v>
      </c>
      <c r="K29" s="20">
        <f t="shared" si="1"/>
        <v>0</v>
      </c>
      <c r="L29" s="20">
        <f t="shared" si="2"/>
        <v>0</v>
      </c>
    </row>
    <row r="30" spans="1:12" x14ac:dyDescent="0.2">
      <c r="A30" s="82" t="s">
        <v>183</v>
      </c>
      <c r="B30" s="20">
        <f>'[6]Budget Detail'!C30</f>
        <v>5354071.178667306</v>
      </c>
      <c r="C30" s="20">
        <f>[6]Budget!D30</f>
        <v>289647.37297911412</v>
      </c>
      <c r="D30" s="20">
        <f>[6]Budget!E30</f>
        <v>490011.08918635349</v>
      </c>
      <c r="E30" s="20">
        <f>[6]Budget!F30</f>
        <v>124782.60770910615</v>
      </c>
      <c r="F30" s="20">
        <f>[6]Budget!G30</f>
        <v>270588.01165211346</v>
      </c>
      <c r="G30" s="20">
        <f>[6]Budget!H30</f>
        <v>3965069.5171073289</v>
      </c>
      <c r="H30" s="20">
        <f>[6]Budget!I30</f>
        <v>213972.58003328962</v>
      </c>
      <c r="I30" s="20"/>
      <c r="J30" s="20">
        <f t="shared" si="0"/>
        <v>904441.06987457385</v>
      </c>
      <c r="K30" s="20">
        <f t="shared" si="1"/>
        <v>4179042.0971406186</v>
      </c>
      <c r="L30" s="20">
        <f t="shared" si="2"/>
        <v>270588.01165211346</v>
      </c>
    </row>
    <row r="31" spans="1:12" x14ac:dyDescent="0.2">
      <c r="A31" s="82"/>
      <c r="B31" s="20">
        <f>'[6]Budget Detail'!C31</f>
        <v>0</v>
      </c>
      <c r="C31" s="20">
        <f>[6]Budget!D31</f>
        <v>0</v>
      </c>
      <c r="D31" s="20">
        <f>[6]Budget!E31</f>
        <v>0</v>
      </c>
      <c r="E31" s="20">
        <f>[6]Budget!F31</f>
        <v>0</v>
      </c>
      <c r="F31" s="20">
        <f>[6]Budget!G31</f>
        <v>0</v>
      </c>
      <c r="G31" s="20">
        <f>[6]Budget!H31</f>
        <v>0</v>
      </c>
      <c r="H31" s="20">
        <f>[6]Budget!I31</f>
        <v>0</v>
      </c>
      <c r="I31" s="20"/>
      <c r="J31" s="20">
        <f t="shared" si="0"/>
        <v>0</v>
      </c>
      <c r="K31" s="20">
        <f t="shared" si="1"/>
        <v>0</v>
      </c>
      <c r="L31" s="20">
        <f t="shared" si="2"/>
        <v>0</v>
      </c>
    </row>
    <row r="32" spans="1:12" x14ac:dyDescent="0.2">
      <c r="A32" s="85" t="s">
        <v>184</v>
      </c>
      <c r="B32" s="20">
        <f>'[6]Budget Detail'!C32</f>
        <v>0</v>
      </c>
      <c r="C32" s="20">
        <f>[6]Budget!D32</f>
        <v>0</v>
      </c>
      <c r="D32" s="20">
        <f>[6]Budget!E32</f>
        <v>0</v>
      </c>
      <c r="E32" s="20">
        <f>[6]Budget!F32</f>
        <v>0</v>
      </c>
      <c r="F32" s="20">
        <f>[6]Budget!G32</f>
        <v>0</v>
      </c>
      <c r="G32" s="20">
        <f>[6]Budget!H32</f>
        <v>0</v>
      </c>
      <c r="H32" s="20">
        <f>[6]Budget!I32</f>
        <v>0</v>
      </c>
      <c r="I32" s="20"/>
      <c r="J32" s="20">
        <f t="shared" si="0"/>
        <v>0</v>
      </c>
      <c r="K32" s="20">
        <f t="shared" si="1"/>
        <v>0</v>
      </c>
      <c r="L32" s="20">
        <f t="shared" si="2"/>
        <v>0</v>
      </c>
    </row>
    <row r="33" spans="1:12" x14ac:dyDescent="0.2">
      <c r="A33" s="85" t="s">
        <v>185</v>
      </c>
      <c r="B33" s="20">
        <f>'[6]Budget Detail'!C33</f>
        <v>0</v>
      </c>
      <c r="C33" s="20">
        <f>[6]Budget!D33</f>
        <v>0</v>
      </c>
      <c r="D33" s="20">
        <f>[6]Budget!E33</f>
        <v>0</v>
      </c>
      <c r="E33" s="20">
        <f>[6]Budget!F33</f>
        <v>0</v>
      </c>
      <c r="F33" s="20">
        <f>[6]Budget!G33</f>
        <v>0</v>
      </c>
      <c r="G33" s="20">
        <f>[6]Budget!H33</f>
        <v>0</v>
      </c>
      <c r="H33" s="20">
        <f>[6]Budget!I33</f>
        <v>0</v>
      </c>
      <c r="I33" s="20"/>
      <c r="J33" s="20">
        <f t="shared" si="0"/>
        <v>0</v>
      </c>
      <c r="K33" s="20">
        <f t="shared" si="1"/>
        <v>0</v>
      </c>
      <c r="L33" s="20">
        <f t="shared" si="2"/>
        <v>0</v>
      </c>
    </row>
    <row r="34" spans="1:12" x14ac:dyDescent="0.2">
      <c r="A34" s="85" t="s">
        <v>188</v>
      </c>
      <c r="B34" s="20">
        <f>'[6]Budget Detail'!C34</f>
        <v>0</v>
      </c>
      <c r="C34" s="20">
        <f>[6]Budget!D34</f>
        <v>0</v>
      </c>
      <c r="D34" s="20">
        <f>[6]Budget!E34</f>
        <v>0</v>
      </c>
      <c r="E34" s="20">
        <f>[6]Budget!F34</f>
        <v>0</v>
      </c>
      <c r="F34" s="20">
        <f>[6]Budget!G34</f>
        <v>0</v>
      </c>
      <c r="G34" s="20">
        <f>[6]Budget!H34</f>
        <v>0</v>
      </c>
      <c r="H34" s="20">
        <f>[6]Budget!I34</f>
        <v>0</v>
      </c>
      <c r="I34" s="20"/>
      <c r="J34" s="20">
        <f t="shared" si="0"/>
        <v>0</v>
      </c>
      <c r="K34" s="20">
        <f t="shared" si="1"/>
        <v>0</v>
      </c>
      <c r="L34" s="20">
        <f t="shared" si="2"/>
        <v>0</v>
      </c>
    </row>
    <row r="35" spans="1:12" x14ac:dyDescent="0.2">
      <c r="A35" s="86" t="s">
        <v>239</v>
      </c>
      <c r="B35" s="20">
        <f>'[6]Budget Detail'!C35</f>
        <v>0</v>
      </c>
      <c r="C35" s="20">
        <f>[6]Budget!D35</f>
        <v>0</v>
      </c>
      <c r="D35" s="20">
        <f>[6]Budget!E35</f>
        <v>0</v>
      </c>
      <c r="E35" s="20">
        <f>[6]Budget!F35</f>
        <v>0</v>
      </c>
      <c r="F35" s="20">
        <f>[6]Budget!G35</f>
        <v>0</v>
      </c>
      <c r="G35" s="20">
        <f>[6]Budget!H35</f>
        <v>0</v>
      </c>
      <c r="H35" s="20">
        <f>[6]Budget!I35</f>
        <v>0</v>
      </c>
      <c r="I35" s="20"/>
      <c r="J35" s="20">
        <f t="shared" si="0"/>
        <v>0</v>
      </c>
      <c r="K35" s="20">
        <f t="shared" si="1"/>
        <v>0</v>
      </c>
      <c r="L35" s="20">
        <f t="shared" si="2"/>
        <v>0</v>
      </c>
    </row>
    <row r="36" spans="1:12" x14ac:dyDescent="0.2">
      <c r="A36" s="86" t="s">
        <v>238</v>
      </c>
      <c r="B36" s="20">
        <f>'[6]Budget Detail'!C36</f>
        <v>0</v>
      </c>
      <c r="C36" s="20">
        <f>[6]Budget!D36</f>
        <v>0</v>
      </c>
      <c r="D36" s="20">
        <f>[6]Budget!E36</f>
        <v>0</v>
      </c>
      <c r="E36" s="20">
        <f>[6]Budget!F36</f>
        <v>0</v>
      </c>
      <c r="F36" s="20">
        <f>[6]Budget!G36</f>
        <v>0</v>
      </c>
      <c r="G36" s="20">
        <f>[6]Budget!H36</f>
        <v>0</v>
      </c>
      <c r="H36" s="20">
        <f>[6]Budget!I36</f>
        <v>0</v>
      </c>
      <c r="I36" s="20"/>
      <c r="J36" s="20">
        <f t="shared" si="0"/>
        <v>0</v>
      </c>
      <c r="K36" s="20">
        <f t="shared" si="1"/>
        <v>0</v>
      </c>
      <c r="L36" s="20">
        <f t="shared" si="2"/>
        <v>0</v>
      </c>
    </row>
    <row r="37" spans="1:12" x14ac:dyDescent="0.2">
      <c r="A37" s="86" t="s">
        <v>255</v>
      </c>
      <c r="B37" s="20">
        <f>'[6]Budget Detail'!C37</f>
        <v>0</v>
      </c>
      <c r="C37" s="20">
        <f>[6]Budget!D37</f>
        <v>0</v>
      </c>
      <c r="D37" s="20">
        <f>[6]Budget!E37</f>
        <v>0</v>
      </c>
      <c r="E37" s="20">
        <f>[6]Budget!F37</f>
        <v>0</v>
      </c>
      <c r="F37" s="20">
        <f>[6]Budget!G37</f>
        <v>0</v>
      </c>
      <c r="G37" s="20">
        <f>[6]Budget!H37</f>
        <v>0</v>
      </c>
      <c r="H37" s="20">
        <f>[6]Budget!I37</f>
        <v>0</v>
      </c>
      <c r="I37" s="20"/>
      <c r="J37" s="20">
        <f t="shared" si="0"/>
        <v>0</v>
      </c>
      <c r="K37" s="20">
        <f t="shared" si="1"/>
        <v>0</v>
      </c>
      <c r="L37" s="20">
        <f t="shared" si="2"/>
        <v>0</v>
      </c>
    </row>
    <row r="38" spans="1:12" x14ac:dyDescent="0.2">
      <c r="A38" s="85" t="s">
        <v>189</v>
      </c>
      <c r="B38" s="20">
        <f>'[6]Budget Detail'!C38</f>
        <v>0</v>
      </c>
      <c r="C38" s="20">
        <f>[6]Budget!D38</f>
        <v>0</v>
      </c>
      <c r="D38" s="20">
        <f>[6]Budget!E38</f>
        <v>0</v>
      </c>
      <c r="E38" s="20">
        <f>[6]Budget!F38</f>
        <v>0</v>
      </c>
      <c r="F38" s="20">
        <f>[6]Budget!G38</f>
        <v>0</v>
      </c>
      <c r="G38" s="20">
        <f>[6]Budget!H38</f>
        <v>0</v>
      </c>
      <c r="H38" s="20">
        <f>[6]Budget!I38</f>
        <v>0</v>
      </c>
      <c r="I38" s="20"/>
      <c r="J38" s="20">
        <f t="shared" si="0"/>
        <v>0</v>
      </c>
      <c r="K38" s="20">
        <f t="shared" si="1"/>
        <v>0</v>
      </c>
      <c r="L38" s="20">
        <f t="shared" si="2"/>
        <v>0</v>
      </c>
    </row>
    <row r="39" spans="1:12" x14ac:dyDescent="0.2">
      <c r="A39" s="85" t="s">
        <v>190</v>
      </c>
      <c r="B39" s="20">
        <f>'[6]Budget Detail'!C39</f>
        <v>0</v>
      </c>
      <c r="C39" s="20">
        <f>[6]Budget!D39</f>
        <v>0</v>
      </c>
      <c r="D39" s="20">
        <f>[6]Budget!E39</f>
        <v>0</v>
      </c>
      <c r="E39" s="20">
        <f>[6]Budget!F39</f>
        <v>0</v>
      </c>
      <c r="F39" s="20">
        <f>[6]Budget!G39</f>
        <v>0</v>
      </c>
      <c r="G39" s="20">
        <f>[6]Budget!H39</f>
        <v>0</v>
      </c>
      <c r="H39" s="20">
        <f>[6]Budget!I39</f>
        <v>0</v>
      </c>
      <c r="I39" s="20"/>
      <c r="J39" s="20">
        <f t="shared" si="0"/>
        <v>0</v>
      </c>
      <c r="K39" s="20">
        <f t="shared" si="1"/>
        <v>0</v>
      </c>
      <c r="L39" s="20">
        <f t="shared" si="2"/>
        <v>0</v>
      </c>
    </row>
    <row r="40" spans="1:12" x14ac:dyDescent="0.2">
      <c r="A40" s="85" t="s">
        <v>191</v>
      </c>
      <c r="B40" s="20">
        <f>'[6]Budget Detail'!C40</f>
        <v>0</v>
      </c>
      <c r="C40" s="20">
        <f>[6]Budget!D40</f>
        <v>0</v>
      </c>
      <c r="D40" s="20">
        <f>[6]Budget!E40</f>
        <v>0</v>
      </c>
      <c r="E40" s="20">
        <f>[6]Budget!F40</f>
        <v>0</v>
      </c>
      <c r="F40" s="20">
        <f>[6]Budget!G40</f>
        <v>0</v>
      </c>
      <c r="G40" s="20">
        <f>[6]Budget!H40</f>
        <v>0</v>
      </c>
      <c r="H40" s="20">
        <f>[6]Budget!I40</f>
        <v>0</v>
      </c>
      <c r="I40" s="20"/>
      <c r="J40" s="20">
        <f t="shared" si="0"/>
        <v>0</v>
      </c>
      <c r="K40" s="20">
        <f t="shared" si="1"/>
        <v>0</v>
      </c>
      <c r="L40" s="20">
        <f t="shared" si="2"/>
        <v>0</v>
      </c>
    </row>
    <row r="41" spans="1:12" x14ac:dyDescent="0.2">
      <c r="A41" s="85" t="s">
        <v>192</v>
      </c>
      <c r="B41" s="20">
        <f>'[6]Budget Detail'!C41</f>
        <v>0</v>
      </c>
      <c r="C41" s="20">
        <f>[6]Budget!D41</f>
        <v>0</v>
      </c>
      <c r="D41" s="20">
        <f>[6]Budget!E41</f>
        <v>0</v>
      </c>
      <c r="E41" s="20">
        <f>[6]Budget!F41</f>
        <v>0</v>
      </c>
      <c r="F41" s="20">
        <f>[6]Budget!G41</f>
        <v>0</v>
      </c>
      <c r="G41" s="20">
        <f>[6]Budget!H41</f>
        <v>0</v>
      </c>
      <c r="H41" s="20">
        <f>[6]Budget!I41</f>
        <v>0</v>
      </c>
      <c r="I41" s="20"/>
      <c r="J41" s="20">
        <f t="shared" si="0"/>
        <v>0</v>
      </c>
      <c r="K41" s="20">
        <f t="shared" si="1"/>
        <v>0</v>
      </c>
      <c r="L41" s="20">
        <f t="shared" si="2"/>
        <v>0</v>
      </c>
    </row>
    <row r="42" spans="1:12" x14ac:dyDescent="0.2">
      <c r="A42" s="85" t="s">
        <v>193</v>
      </c>
      <c r="B42" s="20">
        <f>'[6]Budget Detail'!C42</f>
        <v>0</v>
      </c>
      <c r="C42" s="20">
        <f>[6]Budget!D42</f>
        <v>0</v>
      </c>
      <c r="D42" s="20">
        <f>[6]Budget!E42</f>
        <v>0</v>
      </c>
      <c r="E42" s="20">
        <f>[6]Budget!F42</f>
        <v>0</v>
      </c>
      <c r="F42" s="20">
        <f>[6]Budget!G42</f>
        <v>0</v>
      </c>
      <c r="G42" s="20">
        <f>[6]Budget!H42</f>
        <v>0</v>
      </c>
      <c r="H42" s="20">
        <f>[6]Budget!I42</f>
        <v>0</v>
      </c>
      <c r="I42" s="20"/>
      <c r="J42" s="20">
        <f t="shared" si="0"/>
        <v>0</v>
      </c>
      <c r="K42" s="20">
        <f t="shared" si="1"/>
        <v>0</v>
      </c>
      <c r="L42" s="20">
        <f t="shared" si="2"/>
        <v>0</v>
      </c>
    </row>
    <row r="43" spans="1:12" x14ac:dyDescent="0.2">
      <c r="A43" s="85" t="s">
        <v>194</v>
      </c>
      <c r="B43" s="20">
        <f>'[6]Budget Detail'!C43</f>
        <v>904441.06987457385</v>
      </c>
      <c r="C43" s="20">
        <f>[6]Budget!D43</f>
        <v>289647.37297911412</v>
      </c>
      <c r="D43" s="20">
        <f>[6]Budget!E43</f>
        <v>490011.08918635349</v>
      </c>
      <c r="E43" s="20">
        <f>[6]Budget!F43</f>
        <v>124782.60770910615</v>
      </c>
      <c r="F43" s="20">
        <f>[6]Budget!G43</f>
        <v>0</v>
      </c>
      <c r="G43" s="20">
        <f>[6]Budget!H43</f>
        <v>0</v>
      </c>
      <c r="H43" s="20">
        <f>[6]Budget!I43</f>
        <v>0</v>
      </c>
      <c r="I43" s="20"/>
      <c r="J43" s="20">
        <f t="shared" si="0"/>
        <v>904441.06987457385</v>
      </c>
      <c r="K43" s="20">
        <f t="shared" si="1"/>
        <v>0</v>
      </c>
      <c r="L43" s="20">
        <f t="shared" si="2"/>
        <v>0</v>
      </c>
    </row>
    <row r="44" spans="1:12" x14ac:dyDescent="0.2">
      <c r="A44" s="86" t="s">
        <v>258</v>
      </c>
      <c r="B44" s="20">
        <f>'[6]Budget Detail'!C44</f>
        <v>0</v>
      </c>
      <c r="C44" s="20">
        <f>[6]Budget!D44</f>
        <v>0</v>
      </c>
      <c r="D44" s="20">
        <f>[6]Budget!E44</f>
        <v>0</v>
      </c>
      <c r="E44" s="20">
        <f>[6]Budget!F44</f>
        <v>0</v>
      </c>
      <c r="F44" s="20">
        <f>[6]Budget!G44</f>
        <v>0</v>
      </c>
      <c r="G44" s="20">
        <f>[6]Budget!H44</f>
        <v>0</v>
      </c>
      <c r="H44" s="20">
        <f>[6]Budget!I44</f>
        <v>0</v>
      </c>
      <c r="I44" s="20"/>
      <c r="J44" s="20">
        <f t="shared" si="0"/>
        <v>0</v>
      </c>
      <c r="K44" s="20">
        <f t="shared" si="1"/>
        <v>0</v>
      </c>
      <c r="L44" s="20">
        <f t="shared" si="2"/>
        <v>0</v>
      </c>
    </row>
    <row r="45" spans="1:12" x14ac:dyDescent="0.2">
      <c r="A45" s="85" t="s">
        <v>196</v>
      </c>
      <c r="B45" s="20">
        <f>'[6]Budget Detail'!C45</f>
        <v>0</v>
      </c>
      <c r="C45" s="20">
        <f>[6]Budget!D45</f>
        <v>0</v>
      </c>
      <c r="D45" s="20">
        <f>[6]Budget!E45</f>
        <v>0</v>
      </c>
      <c r="E45" s="20">
        <f>[6]Budget!F45</f>
        <v>0</v>
      </c>
      <c r="F45" s="20">
        <f>[6]Budget!G45</f>
        <v>0</v>
      </c>
      <c r="G45" s="20">
        <f>[6]Budget!H45</f>
        <v>0</v>
      </c>
      <c r="H45" s="20">
        <f>[6]Budget!I45</f>
        <v>0</v>
      </c>
      <c r="I45" s="20"/>
      <c r="J45" s="20">
        <f t="shared" si="0"/>
        <v>0</v>
      </c>
      <c r="K45" s="20">
        <f t="shared" si="1"/>
        <v>0</v>
      </c>
      <c r="L45" s="20">
        <f t="shared" si="2"/>
        <v>0</v>
      </c>
    </row>
    <row r="46" spans="1:12" x14ac:dyDescent="0.2">
      <c r="A46" s="85" t="s">
        <v>197</v>
      </c>
      <c r="B46" s="20">
        <f>'[6]Budget Detail'!C46</f>
        <v>0</v>
      </c>
      <c r="C46" s="20">
        <f>[6]Budget!D46</f>
        <v>0</v>
      </c>
      <c r="D46" s="20">
        <f>[6]Budget!E46</f>
        <v>0</v>
      </c>
      <c r="E46" s="20">
        <f>[6]Budget!F46</f>
        <v>0</v>
      </c>
      <c r="F46" s="20">
        <f>[6]Budget!G46</f>
        <v>0</v>
      </c>
      <c r="G46" s="20">
        <f>[6]Budget!H46</f>
        <v>0</v>
      </c>
      <c r="H46" s="20">
        <f>[6]Budget!I46</f>
        <v>0</v>
      </c>
      <c r="I46" s="20"/>
      <c r="J46" s="20">
        <f t="shared" si="0"/>
        <v>0</v>
      </c>
      <c r="K46" s="20">
        <f t="shared" si="1"/>
        <v>0</v>
      </c>
      <c r="L46" s="20">
        <f t="shared" si="2"/>
        <v>0</v>
      </c>
    </row>
    <row r="47" spans="1:12" x14ac:dyDescent="0.2">
      <c r="A47" s="86" t="s">
        <v>259</v>
      </c>
      <c r="B47" s="20">
        <f>'[6]Budget Detail'!C47</f>
        <v>0</v>
      </c>
      <c r="C47" s="20">
        <f>[6]Budget!D47</f>
        <v>0</v>
      </c>
      <c r="D47" s="20">
        <f>[6]Budget!E47</f>
        <v>0</v>
      </c>
      <c r="E47" s="20">
        <f>[6]Budget!F47</f>
        <v>0</v>
      </c>
      <c r="F47" s="20">
        <f>[6]Budget!G47</f>
        <v>0</v>
      </c>
      <c r="G47" s="20">
        <f>[6]Budget!H47</f>
        <v>0</v>
      </c>
      <c r="H47" s="20">
        <f>[6]Budget!I47</f>
        <v>0</v>
      </c>
      <c r="I47" s="20"/>
      <c r="J47" s="20">
        <f t="shared" si="0"/>
        <v>0</v>
      </c>
      <c r="K47" s="20">
        <f t="shared" si="1"/>
        <v>0</v>
      </c>
      <c r="L47" s="20">
        <f t="shared" si="2"/>
        <v>0</v>
      </c>
    </row>
    <row r="48" spans="1:12" x14ac:dyDescent="0.2">
      <c r="A48" s="85" t="s">
        <v>240</v>
      </c>
      <c r="B48" s="20">
        <f>'[6]Budget Detail'!C48</f>
        <v>0</v>
      </c>
      <c r="C48" s="20">
        <f>[6]Budget!D48</f>
        <v>0</v>
      </c>
      <c r="D48" s="20">
        <f>[6]Budget!E48</f>
        <v>0</v>
      </c>
      <c r="E48" s="20">
        <f>[6]Budget!F48</f>
        <v>0</v>
      </c>
      <c r="F48" s="20">
        <f>[6]Budget!G48</f>
        <v>0</v>
      </c>
      <c r="G48" s="20">
        <f>[6]Budget!H48</f>
        <v>0</v>
      </c>
      <c r="H48" s="20">
        <f>[6]Budget!I48</f>
        <v>0</v>
      </c>
      <c r="I48" s="20"/>
      <c r="J48" s="20">
        <f t="shared" si="0"/>
        <v>0</v>
      </c>
      <c r="K48" s="20">
        <f t="shared" si="1"/>
        <v>0</v>
      </c>
      <c r="L48" s="20">
        <f t="shared" si="2"/>
        <v>0</v>
      </c>
    </row>
    <row r="49" spans="1:12" x14ac:dyDescent="0.2">
      <c r="A49" s="85" t="s">
        <v>199</v>
      </c>
      <c r="B49" s="20">
        <f>'[6]Budget Detail'!C49</f>
        <v>0</v>
      </c>
      <c r="C49" s="20">
        <f>[6]Budget!D49</f>
        <v>0</v>
      </c>
      <c r="D49" s="20">
        <f>[6]Budget!E49</f>
        <v>0</v>
      </c>
      <c r="E49" s="20">
        <f>[6]Budget!F49</f>
        <v>0</v>
      </c>
      <c r="F49" s="20">
        <f>[6]Budget!G49</f>
        <v>0</v>
      </c>
      <c r="G49" s="20">
        <f>[6]Budget!H49</f>
        <v>0</v>
      </c>
      <c r="H49" s="20">
        <f>[6]Budget!I49</f>
        <v>0</v>
      </c>
      <c r="I49" s="20"/>
      <c r="J49" s="20">
        <f t="shared" si="0"/>
        <v>0</v>
      </c>
      <c r="K49" s="20">
        <f t="shared" si="1"/>
        <v>0</v>
      </c>
      <c r="L49" s="20">
        <f t="shared" si="2"/>
        <v>0</v>
      </c>
    </row>
    <row r="50" spans="1:12" x14ac:dyDescent="0.2">
      <c r="A50" s="85" t="s">
        <v>200</v>
      </c>
      <c r="B50" s="20">
        <f>'[6]Budget Detail'!C50</f>
        <v>270588.01165211346</v>
      </c>
      <c r="C50" s="20">
        <f>[6]Budget!D50</f>
        <v>0</v>
      </c>
      <c r="D50" s="20">
        <f>[6]Budget!E50</f>
        <v>0</v>
      </c>
      <c r="E50" s="20">
        <f>[6]Budget!F50</f>
        <v>0</v>
      </c>
      <c r="F50" s="20">
        <f>[6]Budget!G50</f>
        <v>270588.01165211346</v>
      </c>
      <c r="G50" s="20">
        <f>[6]Budget!H50</f>
        <v>0</v>
      </c>
      <c r="H50" s="20">
        <f>[6]Budget!I50</f>
        <v>0</v>
      </c>
      <c r="I50" s="20"/>
      <c r="J50" s="20">
        <f t="shared" si="0"/>
        <v>0</v>
      </c>
      <c r="K50" s="20">
        <f t="shared" si="1"/>
        <v>0</v>
      </c>
      <c r="L50" s="20">
        <f t="shared" si="2"/>
        <v>270588.01165211346</v>
      </c>
    </row>
    <row r="51" spans="1:12" x14ac:dyDescent="0.2">
      <c r="A51" s="85" t="s">
        <v>174</v>
      </c>
      <c r="B51" s="20">
        <f>'[6]Budget Detail'!C51</f>
        <v>0</v>
      </c>
      <c r="C51" s="20">
        <f>[6]Budget!D51</f>
        <v>0</v>
      </c>
      <c r="D51" s="20">
        <f>[6]Budget!E51</f>
        <v>0</v>
      </c>
      <c r="E51" s="20">
        <f>[6]Budget!F51</f>
        <v>0</v>
      </c>
      <c r="F51" s="20">
        <f>[6]Budget!G51</f>
        <v>0</v>
      </c>
      <c r="G51" s="20">
        <f>[6]Budget!H51</f>
        <v>0</v>
      </c>
      <c r="H51" s="20">
        <f>[6]Budget!I51</f>
        <v>0</v>
      </c>
      <c r="I51" s="20"/>
      <c r="J51" s="20">
        <f t="shared" si="0"/>
        <v>0</v>
      </c>
      <c r="K51" s="20">
        <f t="shared" si="1"/>
        <v>0</v>
      </c>
      <c r="L51" s="20">
        <f t="shared" si="2"/>
        <v>0</v>
      </c>
    </row>
    <row r="52" spans="1:12" x14ac:dyDescent="0.2">
      <c r="A52" s="85" t="s">
        <v>201</v>
      </c>
      <c r="B52" s="20">
        <f>'[6]Budget Detail'!C52</f>
        <v>0</v>
      </c>
      <c r="C52" s="20">
        <f>[6]Budget!D52</f>
        <v>0</v>
      </c>
      <c r="D52" s="20">
        <f>[6]Budget!E52</f>
        <v>0</v>
      </c>
      <c r="E52" s="20">
        <f>[6]Budget!F52</f>
        <v>0</v>
      </c>
      <c r="F52" s="20">
        <f>[6]Budget!G52</f>
        <v>0</v>
      </c>
      <c r="G52" s="20">
        <f>[6]Budget!H52</f>
        <v>0</v>
      </c>
      <c r="H52" s="20">
        <f>[6]Budget!I52</f>
        <v>0</v>
      </c>
      <c r="I52" s="20"/>
      <c r="J52" s="20">
        <f t="shared" si="0"/>
        <v>0</v>
      </c>
      <c r="K52" s="20">
        <f t="shared" si="1"/>
        <v>0</v>
      </c>
      <c r="L52" s="20">
        <f t="shared" si="2"/>
        <v>0</v>
      </c>
    </row>
    <row r="53" spans="1:12" x14ac:dyDescent="0.2">
      <c r="A53" s="85" t="s">
        <v>202</v>
      </c>
      <c r="B53" s="20">
        <f>'[6]Budget Detail'!C53</f>
        <v>0</v>
      </c>
      <c r="C53" s="20">
        <f>[6]Budget!D53</f>
        <v>0</v>
      </c>
      <c r="D53" s="20">
        <f>[6]Budget!E53</f>
        <v>0</v>
      </c>
      <c r="E53" s="20">
        <f>[6]Budget!F53</f>
        <v>0</v>
      </c>
      <c r="F53" s="20">
        <f>[6]Budget!G53</f>
        <v>0</v>
      </c>
      <c r="G53" s="20">
        <f>[6]Budget!H53</f>
        <v>0</v>
      </c>
      <c r="H53" s="20">
        <f>[6]Budget!I53</f>
        <v>0</v>
      </c>
      <c r="I53" s="20"/>
      <c r="J53" s="20">
        <f t="shared" si="0"/>
        <v>0</v>
      </c>
      <c r="K53" s="20">
        <f t="shared" si="1"/>
        <v>0</v>
      </c>
      <c r="L53" s="20">
        <f t="shared" si="2"/>
        <v>0</v>
      </c>
    </row>
    <row r="54" spans="1:12" x14ac:dyDescent="0.2">
      <c r="A54" s="85" t="s">
        <v>203</v>
      </c>
      <c r="B54" s="20">
        <f>'[6]Budget Detail'!C54</f>
        <v>0</v>
      </c>
      <c r="C54" s="20">
        <f>[6]Budget!D54</f>
        <v>0</v>
      </c>
      <c r="D54" s="20">
        <f>[6]Budget!E54</f>
        <v>0</v>
      </c>
      <c r="E54" s="20">
        <f>[6]Budget!F54</f>
        <v>0</v>
      </c>
      <c r="F54" s="20">
        <f>[6]Budget!G54</f>
        <v>0</v>
      </c>
      <c r="G54" s="20">
        <f>[6]Budget!H54</f>
        <v>0</v>
      </c>
      <c r="H54" s="20">
        <f>[6]Budget!I54</f>
        <v>0</v>
      </c>
      <c r="I54" s="20"/>
      <c r="J54" s="20">
        <f t="shared" si="0"/>
        <v>0</v>
      </c>
      <c r="K54" s="20">
        <f t="shared" si="1"/>
        <v>0</v>
      </c>
      <c r="L54" s="20">
        <f t="shared" si="2"/>
        <v>0</v>
      </c>
    </row>
    <row r="55" spans="1:12" x14ac:dyDescent="0.2">
      <c r="A55" s="85" t="s">
        <v>204</v>
      </c>
      <c r="B55" s="20">
        <f>'[6]Budget Detail'!C55</f>
        <v>0</v>
      </c>
      <c r="C55" s="20">
        <f>[6]Budget!D55</f>
        <v>0</v>
      </c>
      <c r="D55" s="20">
        <f>[6]Budget!E55</f>
        <v>0</v>
      </c>
      <c r="E55" s="20">
        <f>[6]Budget!F55</f>
        <v>0</v>
      </c>
      <c r="F55" s="20">
        <f>[6]Budget!G55</f>
        <v>0</v>
      </c>
      <c r="G55" s="20">
        <f>[6]Budget!H55</f>
        <v>0</v>
      </c>
      <c r="H55" s="20">
        <f>[6]Budget!I55</f>
        <v>0</v>
      </c>
      <c r="I55" s="20"/>
      <c r="J55" s="20">
        <f t="shared" si="0"/>
        <v>0</v>
      </c>
      <c r="K55" s="20">
        <f t="shared" si="1"/>
        <v>0</v>
      </c>
      <c r="L55" s="20">
        <f t="shared" si="2"/>
        <v>0</v>
      </c>
    </row>
    <row r="56" spans="1:12" x14ac:dyDescent="0.2">
      <c r="A56" s="85" t="s">
        <v>205</v>
      </c>
      <c r="B56" s="20">
        <f>'[6]Budget Detail'!C56</f>
        <v>0</v>
      </c>
      <c r="C56" s="20">
        <f>[6]Budget!D56</f>
        <v>0</v>
      </c>
      <c r="D56" s="20">
        <f>[6]Budget!E56</f>
        <v>0</v>
      </c>
      <c r="E56" s="20">
        <f>[6]Budget!F56</f>
        <v>0</v>
      </c>
      <c r="F56" s="20">
        <f>[6]Budget!G56</f>
        <v>0</v>
      </c>
      <c r="G56" s="20">
        <f>[6]Budget!H56</f>
        <v>0</v>
      </c>
      <c r="H56" s="20">
        <f>[6]Budget!I56</f>
        <v>0</v>
      </c>
      <c r="I56" s="20"/>
      <c r="J56" s="20">
        <f t="shared" si="0"/>
        <v>0</v>
      </c>
      <c r="K56" s="20">
        <f t="shared" si="1"/>
        <v>0</v>
      </c>
      <c r="L56" s="20">
        <f t="shared" si="2"/>
        <v>0</v>
      </c>
    </row>
    <row r="57" spans="1:12" x14ac:dyDescent="0.2">
      <c r="A57" s="85" t="s">
        <v>171</v>
      </c>
      <c r="B57" s="20">
        <f>'[6]Budget Detail'!C57</f>
        <v>0</v>
      </c>
      <c r="C57" s="20">
        <f>[6]Budget!D57</f>
        <v>0</v>
      </c>
      <c r="D57" s="20">
        <f>[6]Budget!E57</f>
        <v>0</v>
      </c>
      <c r="E57" s="20">
        <f>[6]Budget!F57</f>
        <v>0</v>
      </c>
      <c r="F57" s="20">
        <f>[6]Budget!G57</f>
        <v>0</v>
      </c>
      <c r="G57" s="20">
        <f>[6]Budget!H57</f>
        <v>0</v>
      </c>
      <c r="H57" s="20">
        <f>[6]Budget!I57</f>
        <v>0</v>
      </c>
      <c r="I57" s="20"/>
      <c r="J57" s="20">
        <f t="shared" si="0"/>
        <v>0</v>
      </c>
      <c r="K57" s="20">
        <f t="shared" si="1"/>
        <v>0</v>
      </c>
      <c r="L57" s="20">
        <f t="shared" si="2"/>
        <v>0</v>
      </c>
    </row>
    <row r="58" spans="1:12" x14ac:dyDescent="0.2">
      <c r="A58" s="85" t="s">
        <v>74</v>
      </c>
      <c r="B58" s="20">
        <f>'[6]Budget Detail'!C58</f>
        <v>0</v>
      </c>
      <c r="C58" s="20">
        <f>[6]Budget!D58</f>
        <v>0</v>
      </c>
      <c r="D58" s="20">
        <f>[6]Budget!E58</f>
        <v>0</v>
      </c>
      <c r="E58" s="20">
        <f>[6]Budget!F58</f>
        <v>0</v>
      </c>
      <c r="F58" s="20">
        <f>[6]Budget!G58</f>
        <v>0</v>
      </c>
      <c r="G58" s="20">
        <f>[6]Budget!H58</f>
        <v>0</v>
      </c>
      <c r="H58" s="20">
        <f>[6]Budget!I58</f>
        <v>0</v>
      </c>
      <c r="I58" s="20"/>
      <c r="J58" s="20">
        <f t="shared" si="0"/>
        <v>0</v>
      </c>
      <c r="K58" s="20">
        <f t="shared" si="1"/>
        <v>0</v>
      </c>
      <c r="L58" s="20">
        <f t="shared" si="2"/>
        <v>0</v>
      </c>
    </row>
    <row r="59" spans="1:12" x14ac:dyDescent="0.2">
      <c r="A59" s="85" t="s">
        <v>154</v>
      </c>
      <c r="B59" s="20">
        <f>'[6]Budget Detail'!C59</f>
        <v>0</v>
      </c>
      <c r="C59" s="20">
        <f>[6]Budget!D59</f>
        <v>0</v>
      </c>
      <c r="D59" s="20">
        <f>[6]Budget!E59</f>
        <v>0</v>
      </c>
      <c r="E59" s="20">
        <f>[6]Budget!F59</f>
        <v>0</v>
      </c>
      <c r="F59" s="20">
        <f>[6]Budget!G59</f>
        <v>0</v>
      </c>
      <c r="G59" s="20">
        <f>[6]Budget!H59</f>
        <v>0</v>
      </c>
      <c r="H59" s="20">
        <f>[6]Budget!I59</f>
        <v>0</v>
      </c>
      <c r="I59" s="20"/>
      <c r="J59" s="20">
        <f t="shared" si="0"/>
        <v>0</v>
      </c>
      <c r="K59" s="20">
        <f t="shared" si="1"/>
        <v>0</v>
      </c>
      <c r="L59" s="20">
        <f t="shared" si="2"/>
        <v>0</v>
      </c>
    </row>
    <row r="60" spans="1:12" x14ac:dyDescent="0.2">
      <c r="A60" s="85" t="s">
        <v>206</v>
      </c>
      <c r="B60" s="20">
        <f>'[6]Budget Detail'!C60</f>
        <v>0</v>
      </c>
      <c r="C60" s="20">
        <f>[6]Budget!D60</f>
        <v>0</v>
      </c>
      <c r="D60" s="20">
        <f>[6]Budget!E60</f>
        <v>0</v>
      </c>
      <c r="E60" s="20">
        <f>[6]Budget!F60</f>
        <v>0</v>
      </c>
      <c r="F60" s="20">
        <f>[6]Budget!G60</f>
        <v>0</v>
      </c>
      <c r="G60" s="20">
        <f>[6]Budget!H60</f>
        <v>0</v>
      </c>
      <c r="H60" s="20">
        <f>[6]Budget!I60</f>
        <v>0</v>
      </c>
      <c r="I60" s="20"/>
      <c r="J60" s="20">
        <f t="shared" si="0"/>
        <v>0</v>
      </c>
      <c r="K60" s="20">
        <f t="shared" si="1"/>
        <v>0</v>
      </c>
      <c r="L60" s="20">
        <f t="shared" si="2"/>
        <v>0</v>
      </c>
    </row>
    <row r="61" spans="1:12" x14ac:dyDescent="0.2">
      <c r="A61" s="85" t="s">
        <v>146</v>
      </c>
      <c r="B61" s="20">
        <f>'[6]Budget Detail'!C61</f>
        <v>0</v>
      </c>
      <c r="C61" s="20">
        <f>[6]Budget!D61</f>
        <v>0</v>
      </c>
      <c r="D61" s="20">
        <f>[6]Budget!E61</f>
        <v>0</v>
      </c>
      <c r="E61" s="20">
        <f>[6]Budget!F61</f>
        <v>0</v>
      </c>
      <c r="F61" s="20">
        <f>[6]Budget!G61</f>
        <v>0</v>
      </c>
      <c r="G61" s="20">
        <f>[6]Budget!H61</f>
        <v>0</v>
      </c>
      <c r="H61" s="20">
        <f>[6]Budget!I61</f>
        <v>0</v>
      </c>
      <c r="I61" s="20"/>
      <c r="J61" s="20">
        <f t="shared" si="0"/>
        <v>0</v>
      </c>
      <c r="K61" s="20">
        <f t="shared" si="1"/>
        <v>0</v>
      </c>
      <c r="L61" s="20">
        <f t="shared" si="2"/>
        <v>0</v>
      </c>
    </row>
    <row r="62" spans="1:12" x14ac:dyDescent="0.2">
      <c r="A62" s="85" t="s">
        <v>207</v>
      </c>
      <c r="B62" s="20">
        <f>'[6]Budget Detail'!C62</f>
        <v>0</v>
      </c>
      <c r="C62" s="20">
        <f>[6]Budget!D62</f>
        <v>0</v>
      </c>
      <c r="D62" s="20">
        <f>[6]Budget!E62</f>
        <v>0</v>
      </c>
      <c r="E62" s="20">
        <f>[6]Budget!F62</f>
        <v>0</v>
      </c>
      <c r="F62" s="20">
        <f>[6]Budget!G62</f>
        <v>0</v>
      </c>
      <c r="G62" s="20">
        <f>[6]Budget!H62</f>
        <v>0</v>
      </c>
      <c r="H62" s="20">
        <f>[6]Budget!I62</f>
        <v>0</v>
      </c>
      <c r="I62" s="20"/>
      <c r="J62" s="20">
        <f t="shared" si="0"/>
        <v>0</v>
      </c>
      <c r="K62" s="20">
        <f t="shared" si="1"/>
        <v>0</v>
      </c>
      <c r="L62" s="20">
        <f t="shared" si="2"/>
        <v>0</v>
      </c>
    </row>
    <row r="63" spans="1:12" x14ac:dyDescent="0.2">
      <c r="A63" s="85" t="s">
        <v>208</v>
      </c>
      <c r="B63" s="20">
        <f>'[6]Budget Detail'!C63</f>
        <v>0</v>
      </c>
      <c r="C63" s="20">
        <f>[6]Budget!D63</f>
        <v>0</v>
      </c>
      <c r="D63" s="20">
        <f>[6]Budget!E63</f>
        <v>0</v>
      </c>
      <c r="E63" s="20">
        <f>[6]Budget!F63</f>
        <v>0</v>
      </c>
      <c r="F63" s="20">
        <f>[6]Budget!G63</f>
        <v>0</v>
      </c>
      <c r="G63" s="20">
        <f>[6]Budget!H63</f>
        <v>0</v>
      </c>
      <c r="H63" s="20">
        <f>[6]Budget!I63</f>
        <v>0</v>
      </c>
      <c r="I63" s="20"/>
      <c r="J63" s="20">
        <f t="shared" si="0"/>
        <v>0</v>
      </c>
      <c r="K63" s="20">
        <f t="shared" si="1"/>
        <v>0</v>
      </c>
      <c r="L63" s="20">
        <f t="shared" si="2"/>
        <v>0</v>
      </c>
    </row>
    <row r="64" spans="1:12" x14ac:dyDescent="0.2">
      <c r="A64" s="85" t="s">
        <v>209</v>
      </c>
      <c r="B64" s="20">
        <f>'[6]Budget Detail'!C64</f>
        <v>0</v>
      </c>
      <c r="C64" s="20">
        <f>[6]Budget!D64</f>
        <v>0</v>
      </c>
      <c r="D64" s="20">
        <f>[6]Budget!E64</f>
        <v>0</v>
      </c>
      <c r="E64" s="20">
        <f>[6]Budget!F64</f>
        <v>0</v>
      </c>
      <c r="F64" s="20">
        <f>[6]Budget!G64</f>
        <v>0</v>
      </c>
      <c r="G64" s="20">
        <f>[6]Budget!H64</f>
        <v>0</v>
      </c>
      <c r="H64" s="20">
        <f>[6]Budget!I64</f>
        <v>0</v>
      </c>
      <c r="I64" s="20"/>
      <c r="J64" s="20">
        <f t="shared" si="0"/>
        <v>0</v>
      </c>
      <c r="K64" s="20">
        <f t="shared" si="1"/>
        <v>0</v>
      </c>
      <c r="L64" s="20">
        <f t="shared" si="2"/>
        <v>0</v>
      </c>
    </row>
    <row r="65" spans="1:12" x14ac:dyDescent="0.2">
      <c r="A65" s="85" t="s">
        <v>210</v>
      </c>
      <c r="B65" s="20">
        <f>'[6]Budget Detail'!C65</f>
        <v>4500000</v>
      </c>
      <c r="C65" s="20">
        <f>[6]Budget!D65</f>
        <v>0</v>
      </c>
      <c r="D65" s="20">
        <f>[6]Budget!E65</f>
        <v>0</v>
      </c>
      <c r="E65" s="20">
        <f>[6]Budget!F65</f>
        <v>0</v>
      </c>
      <c r="F65" s="20">
        <f>[6]Budget!G65</f>
        <v>0</v>
      </c>
      <c r="G65" s="20">
        <f>[6]Budget!H65</f>
        <v>4500000</v>
      </c>
      <c r="H65" s="20">
        <f>[6]Budget!I65</f>
        <v>0</v>
      </c>
      <c r="I65" s="20"/>
      <c r="J65" s="20">
        <f t="shared" si="0"/>
        <v>0</v>
      </c>
      <c r="K65" s="20">
        <f t="shared" si="1"/>
        <v>4500000</v>
      </c>
      <c r="L65" s="20">
        <f t="shared" si="2"/>
        <v>0</v>
      </c>
    </row>
    <row r="66" spans="1:12" x14ac:dyDescent="0.2">
      <c r="A66" s="85" t="s">
        <v>211</v>
      </c>
      <c r="B66" s="20">
        <f>'[6]Budget Detail'!C66</f>
        <v>132000</v>
      </c>
      <c r="C66" s="20">
        <f>[6]Budget!D66</f>
        <v>0</v>
      </c>
      <c r="D66" s="20">
        <f>[6]Budget!E66</f>
        <v>0</v>
      </c>
      <c r="E66" s="20">
        <f>[6]Budget!F66</f>
        <v>0</v>
      </c>
      <c r="F66" s="20">
        <f>[6]Budget!G66</f>
        <v>0</v>
      </c>
      <c r="G66" s="20">
        <f>[6]Budget!H66</f>
        <v>0</v>
      </c>
      <c r="H66" s="20">
        <f>[6]Budget!I66</f>
        <v>132000</v>
      </c>
      <c r="I66" s="20"/>
      <c r="J66" s="20">
        <f t="shared" si="0"/>
        <v>0</v>
      </c>
      <c r="K66" s="20">
        <f t="shared" si="1"/>
        <v>132000</v>
      </c>
      <c r="L66" s="20">
        <f t="shared" si="2"/>
        <v>0</v>
      </c>
    </row>
    <row r="67" spans="1:12" x14ac:dyDescent="0.2">
      <c r="A67" s="85" t="s">
        <v>114</v>
      </c>
      <c r="B67" s="20">
        <f>'[6]Budget Detail'!C67</f>
        <v>0</v>
      </c>
      <c r="C67" s="20">
        <f>[6]Budget!D67</f>
        <v>0</v>
      </c>
      <c r="D67" s="20">
        <f>[6]Budget!E67</f>
        <v>0</v>
      </c>
      <c r="E67" s="20">
        <f>[6]Budget!F67</f>
        <v>0</v>
      </c>
      <c r="F67" s="20">
        <f>[6]Budget!G67</f>
        <v>0</v>
      </c>
      <c r="G67" s="20">
        <f>[6]Budget!H67</f>
        <v>0</v>
      </c>
      <c r="H67" s="20">
        <f>[6]Budget!I67</f>
        <v>0</v>
      </c>
      <c r="I67" s="20"/>
      <c r="J67" s="20">
        <f t="shared" si="0"/>
        <v>0</v>
      </c>
      <c r="K67" s="20">
        <f t="shared" si="1"/>
        <v>0</v>
      </c>
      <c r="L67" s="20">
        <f t="shared" si="2"/>
        <v>0</v>
      </c>
    </row>
    <row r="68" spans="1:12" x14ac:dyDescent="0.2">
      <c r="A68" s="85" t="s">
        <v>173</v>
      </c>
      <c r="B68" s="20">
        <f>'[6]Budget Detail'!C68</f>
        <v>-452957.90285938152</v>
      </c>
      <c r="C68" s="20">
        <f>[6]Budget!D68</f>
        <v>0</v>
      </c>
      <c r="D68" s="20">
        <f>[6]Budget!E68</f>
        <v>0</v>
      </c>
      <c r="E68" s="20">
        <f>[6]Budget!F68</f>
        <v>0</v>
      </c>
      <c r="F68" s="20">
        <f>[6]Budget!G68</f>
        <v>0</v>
      </c>
      <c r="G68" s="20">
        <f>[6]Budget!H68</f>
        <v>-534930.48289267113</v>
      </c>
      <c r="H68" s="20">
        <f>[6]Budget!I68</f>
        <v>81972.580033289618</v>
      </c>
      <c r="I68" s="20"/>
      <c r="J68" s="20">
        <f t="shared" si="0"/>
        <v>0</v>
      </c>
      <c r="K68" s="20">
        <f t="shared" si="1"/>
        <v>-452957.90285938152</v>
      </c>
      <c r="L68" s="20">
        <f t="shared" si="2"/>
        <v>0</v>
      </c>
    </row>
    <row r="69" spans="1:12" x14ac:dyDescent="0.2">
      <c r="A69" s="85" t="s">
        <v>212</v>
      </c>
      <c r="B69" s="20">
        <f>'[6]Budget Detail'!C69</f>
        <v>0</v>
      </c>
      <c r="C69" s="20">
        <f>[6]Budget!D69</f>
        <v>0</v>
      </c>
      <c r="D69" s="20">
        <f>[6]Budget!E69</f>
        <v>0</v>
      </c>
      <c r="E69" s="20" t="str">
        <f>[6]Budget!F69</f>
        <v xml:space="preserve"> </v>
      </c>
      <c r="F69" s="20">
        <f>[6]Budget!G69</f>
        <v>0</v>
      </c>
      <c r="G69" s="20">
        <f>[6]Budget!H69</f>
        <v>0</v>
      </c>
      <c r="H69" s="20">
        <f>[6]Budget!I69</f>
        <v>0</v>
      </c>
      <c r="I69" s="20"/>
      <c r="J69" s="20">
        <f>+C69+D69+F69</f>
        <v>0</v>
      </c>
      <c r="K69" s="20">
        <f t="shared" si="1"/>
        <v>0</v>
      </c>
      <c r="L69" s="20">
        <f t="shared" si="2"/>
        <v>0</v>
      </c>
    </row>
    <row r="70" spans="1:12" x14ac:dyDescent="0.2">
      <c r="A70" s="85"/>
      <c r="B70" s="20">
        <f>'[6]Budget Detail'!C70</f>
        <v>0</v>
      </c>
      <c r="C70" s="20">
        <f>[6]Budget!D70</f>
        <v>0</v>
      </c>
      <c r="D70" s="20">
        <f>[6]Budget!E70</f>
        <v>0</v>
      </c>
      <c r="E70" s="20">
        <f>[6]Budget!F70</f>
        <v>0</v>
      </c>
      <c r="F70" s="20">
        <f>[6]Budget!G70</f>
        <v>0</v>
      </c>
      <c r="G70" s="20">
        <f>[6]Budget!H70</f>
        <v>0</v>
      </c>
      <c r="H70" s="20">
        <f>[6]Budget!I70</f>
        <v>0</v>
      </c>
      <c r="I70" s="20"/>
      <c r="J70" s="20">
        <f t="shared" si="0"/>
        <v>0</v>
      </c>
      <c r="K70" s="20">
        <f t="shared" si="1"/>
        <v>0</v>
      </c>
      <c r="L70" s="20">
        <f t="shared" si="2"/>
        <v>0</v>
      </c>
    </row>
    <row r="71" spans="1:12" x14ac:dyDescent="0.2">
      <c r="A71" s="85" t="s">
        <v>14</v>
      </c>
      <c r="B71" s="20">
        <f>'[6]Budget Detail'!C71</f>
        <v>5354071.178667306</v>
      </c>
      <c r="C71" s="20">
        <f>[6]Budget!D71</f>
        <v>289647.37297911412</v>
      </c>
      <c r="D71" s="20">
        <f>[6]Budget!E71</f>
        <v>490011.08918635349</v>
      </c>
      <c r="E71" s="20">
        <f>[6]Budget!F71</f>
        <v>124782.60770910615</v>
      </c>
      <c r="F71" s="20">
        <f>[6]Budget!G71</f>
        <v>270588.01165211346</v>
      </c>
      <c r="G71" s="20">
        <f>[6]Budget!H71</f>
        <v>3965069.5171073289</v>
      </c>
      <c r="H71" s="20">
        <f>[6]Budget!I71</f>
        <v>213972.58003328962</v>
      </c>
      <c r="I71" s="20"/>
      <c r="J71" s="20">
        <f t="shared" si="0"/>
        <v>904441.06987457385</v>
      </c>
      <c r="K71" s="20">
        <f t="shared" si="1"/>
        <v>4179042.0971406186</v>
      </c>
      <c r="L71" s="20">
        <f t="shared" si="2"/>
        <v>270588.01165211346</v>
      </c>
    </row>
    <row r="72" spans="1:12" x14ac:dyDescent="0.2">
      <c r="B72" s="20"/>
      <c r="C72" s="20"/>
      <c r="D72" s="20"/>
      <c r="E72" s="20"/>
      <c r="F72" s="20"/>
      <c r="G72" s="20"/>
    </row>
    <row r="73" spans="1:12" x14ac:dyDescent="0.2">
      <c r="B73" s="20"/>
      <c r="C73" s="20"/>
      <c r="D73" s="20"/>
      <c r="E73" s="20"/>
      <c r="F73" s="20"/>
      <c r="G73" s="20"/>
    </row>
    <row r="74" spans="1:12" x14ac:dyDescent="0.2">
      <c r="B74" s="20"/>
      <c r="C74" s="20"/>
      <c r="D74" s="20"/>
      <c r="E74" s="20"/>
      <c r="F74" s="20"/>
      <c r="G74" s="20"/>
    </row>
    <row r="75" spans="1:12" x14ac:dyDescent="0.2">
      <c r="B75" s="20"/>
      <c r="C75" s="20"/>
      <c r="D75" s="20"/>
      <c r="E75" s="20"/>
      <c r="F75" s="20"/>
      <c r="G75" s="20"/>
    </row>
    <row r="76" spans="1:12" x14ac:dyDescent="0.2">
      <c r="B76" s="20"/>
      <c r="C76" s="20"/>
      <c r="D76" s="20"/>
      <c r="E76" s="20"/>
      <c r="F76" s="20"/>
      <c r="G76" s="20"/>
    </row>
    <row r="77" spans="1:12" x14ac:dyDescent="0.2">
      <c r="B77" s="20"/>
      <c r="C77" s="20"/>
      <c r="D77" s="20"/>
      <c r="E77" s="20"/>
      <c r="F77" s="20"/>
      <c r="G77" s="20"/>
    </row>
    <row r="78" spans="1:12" x14ac:dyDescent="0.2">
      <c r="B78" s="20"/>
      <c r="C78" s="20"/>
      <c r="D78" s="20"/>
      <c r="E78" s="20"/>
      <c r="F78" s="20"/>
      <c r="G78" s="20"/>
    </row>
    <row r="79" spans="1:12" x14ac:dyDescent="0.2">
      <c r="B79" s="20"/>
      <c r="C79" s="20"/>
      <c r="D79" s="20"/>
      <c r="E79" s="20"/>
      <c r="F79" s="20"/>
      <c r="G79" s="20"/>
    </row>
    <row r="80" spans="1:12" x14ac:dyDescent="0.2">
      <c r="B80" s="20"/>
      <c r="C80" s="20"/>
      <c r="D80" s="20"/>
      <c r="E80" s="20"/>
      <c r="F80" s="20"/>
      <c r="G80" s="20"/>
    </row>
    <row r="81" spans="2:7" x14ac:dyDescent="0.2">
      <c r="B81" s="20"/>
      <c r="C81" s="20"/>
      <c r="D81" s="20"/>
      <c r="E81" s="20"/>
      <c r="F81" s="20"/>
      <c r="G81" s="20"/>
    </row>
    <row r="82" spans="2:7" x14ac:dyDescent="0.2">
      <c r="B82" s="20"/>
      <c r="C82" s="20"/>
      <c r="D82" s="20"/>
      <c r="E82" s="20"/>
      <c r="F82" s="20"/>
      <c r="G82" s="20"/>
    </row>
    <row r="83" spans="2:7" x14ac:dyDescent="0.2">
      <c r="B83" s="20"/>
      <c r="C83" s="20"/>
      <c r="D83" s="20"/>
      <c r="E83" s="20"/>
      <c r="F83" s="20"/>
      <c r="G83" s="20"/>
    </row>
    <row r="84" spans="2:7" x14ac:dyDescent="0.2">
      <c r="B84" s="20"/>
      <c r="C84" s="20"/>
      <c r="D84" s="20"/>
      <c r="E84" s="20"/>
      <c r="F84" s="20"/>
      <c r="G84" s="20"/>
    </row>
    <row r="85" spans="2:7" x14ac:dyDescent="0.2">
      <c r="B85" s="20"/>
      <c r="C85" s="20"/>
      <c r="D85" s="20"/>
      <c r="E85" s="20"/>
      <c r="F85" s="20"/>
      <c r="G85" s="20"/>
    </row>
    <row r="86" spans="2:7" x14ac:dyDescent="0.2">
      <c r="B86" s="20"/>
      <c r="C86" s="20"/>
      <c r="D86" s="20"/>
      <c r="E86" s="20"/>
      <c r="F86" s="20"/>
      <c r="G86" s="20"/>
    </row>
    <row r="87" spans="2:7" x14ac:dyDescent="0.2">
      <c r="B87" s="20"/>
      <c r="C87" s="20"/>
      <c r="D87" s="20"/>
      <c r="E87" s="20"/>
      <c r="F87" s="20"/>
      <c r="G87" s="20"/>
    </row>
    <row r="88" spans="2:7" x14ac:dyDescent="0.2">
      <c r="B88" s="20"/>
      <c r="C88" s="20"/>
      <c r="D88" s="20"/>
      <c r="E88" s="20"/>
      <c r="F88" s="20"/>
      <c r="G88" s="20"/>
    </row>
    <row r="89" spans="2:7" x14ac:dyDescent="0.2">
      <c r="B89" s="20"/>
      <c r="C89" s="20"/>
      <c r="D89" s="20"/>
      <c r="E89" s="20"/>
      <c r="F89" s="20"/>
      <c r="G89" s="20"/>
    </row>
    <row r="90" spans="2:7" x14ac:dyDescent="0.2">
      <c r="B90" s="20"/>
      <c r="C90" s="20"/>
      <c r="D90" s="20"/>
      <c r="E90" s="20"/>
      <c r="F90" s="20"/>
      <c r="G90" s="20"/>
    </row>
    <row r="91" spans="2:7" x14ac:dyDescent="0.2">
      <c r="B91" s="20"/>
      <c r="C91" s="20"/>
      <c r="D91" s="20"/>
      <c r="E91" s="20"/>
      <c r="F91" s="20"/>
      <c r="G91" s="20"/>
    </row>
    <row r="92" spans="2:7" x14ac:dyDescent="0.2">
      <c r="B92" s="20"/>
      <c r="C92" s="20"/>
      <c r="D92" s="20"/>
      <c r="E92" s="20"/>
      <c r="F92" s="20"/>
      <c r="G92" s="20"/>
    </row>
  </sheetData>
  <customSheetViews>
    <customSheetView guid="{CB724201-FBEC-4626-9DD9-AEC98BB80DB0}" fitToPage="1" showRuler="0">
      <selection activeCell="B12" sqref="B12"/>
      <pageMargins left="0.75" right="0.75" top="1" bottom="1" header="0.5" footer="0.5"/>
      <pageSetup scale="77" orientation="portrait" r:id="rId1"/>
      <headerFooter alignWithMargins="0"/>
    </customSheetView>
    <customSheetView guid="{20CF2976-B2A7-4F04-88DC-0AB25CA8A6C6}" fitToPage="1" showRuler="0">
      <selection activeCell="B12" sqref="B12"/>
      <pageMargins left="0.75" right="0.75" top="1" bottom="1" header="0.5" footer="0.5"/>
      <pageSetup scale="77" orientation="portrait" r:id="rId2"/>
      <headerFooter alignWithMargins="0"/>
    </customSheetView>
    <customSheetView guid="{497CB486-623F-41B0-B370-EF2A82E78B1D}" fitToPage="1" showRuler="0">
      <selection activeCell="B12" sqref="B12"/>
      <pageMargins left="0.75" right="0.75" top="1" bottom="1" header="0.5" footer="0.5"/>
      <pageSetup scale="77" orientation="portrait" r:id="rId3"/>
      <headerFooter alignWithMargins="0"/>
    </customSheetView>
    <customSheetView guid="{ED9CD846-0F6B-4BF7-A940-412E425E8FCE}" fitToPage="1" showRuler="0">
      <selection activeCell="B12" sqref="B12"/>
      <pageMargins left="0.75" right="0.75" top="1" bottom="1" header="0.5" footer="0.5"/>
      <pageSetup scale="77" orientation="portrait" r:id="rId4"/>
      <headerFooter alignWithMargins="0"/>
    </customSheetView>
    <customSheetView guid="{921A7AC6-7D1A-435F-A825-B8B8C1A90F20}" fitToPage="1" showRuler="0">
      <selection activeCell="B12" sqref="B12"/>
      <pageMargins left="0.75" right="0.75" top="1" bottom="1" header="0.5" footer="0.5"/>
      <pageSetup scale="77" orientation="portrait" r:id="rId5"/>
      <headerFooter alignWithMargins="0"/>
    </customSheetView>
    <customSheetView guid="{1D9F4367-0C2F-46F1-9E55-939D20D76F5B}" fitToPage="1" showRuler="0">
      <selection activeCell="B12" sqref="B12"/>
      <pageMargins left="0.75" right="0.75" top="1" bottom="1" header="0.5" footer="0.5"/>
      <pageSetup scale="77" orientation="portrait" r:id="rId6"/>
      <headerFooter alignWithMargins="0"/>
    </customSheetView>
    <customSheetView guid="{AADB8EA3-75F0-4468-B5D5-C7110D6EC38B}" fitToPage="1" showRuler="0">
      <selection activeCell="B12" sqref="B12"/>
      <pageMargins left="0.75" right="0.75" top="1" bottom="1" header="0.5" footer="0.5"/>
      <pageSetup scale="77" orientation="portrait" r:id="rId7"/>
      <headerFooter alignWithMargins="0"/>
    </customSheetView>
    <customSheetView guid="{8970DFA1-A026-4639-BD60-39EC20285CCC}" showRuler="0">
      <selection activeCell="B12" sqref="B12"/>
    </customSheetView>
  </customSheetViews>
  <phoneticPr fontId="0" type="noConversion"/>
  <pageMargins left="0.75" right="0.75" top="1" bottom="1" header="0.5" footer="0.5"/>
  <pageSetup scale="60" orientation="portrait" r:id="rId8"/>
  <headerFooter alignWithMargins="0"/>
  <legacy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27</vt:i4>
      </vt:variant>
      <vt:variant>
        <vt:lpstr>Charts</vt:lpstr>
      </vt:variant>
      <vt:variant>
        <vt:i4>6</vt:i4>
      </vt:variant>
      <vt:variant>
        <vt:lpstr>Named Ranges</vt:lpstr>
      </vt:variant>
      <vt:variant>
        <vt:i4>21</vt:i4>
      </vt:variant>
    </vt:vector>
  </HeadingPairs>
  <TitlesOfParts>
    <vt:vector size="54" baseType="lpstr">
      <vt:lpstr>AgingNarr</vt:lpstr>
      <vt:lpstr>C&amp;E</vt:lpstr>
      <vt:lpstr>C&amp;ENarr</vt:lpstr>
      <vt:lpstr>CE narrative</vt:lpstr>
      <vt:lpstr>DATA SVC</vt:lpstr>
      <vt:lpstr>AGING</vt:lpstr>
      <vt:lpstr>WORKFORCE</vt:lpstr>
      <vt:lpstr>WkforceNarr</vt:lpstr>
      <vt:lpstr>PUBLIC SVC</vt:lpstr>
      <vt:lpstr>Pubsvcnarr</vt:lpstr>
      <vt:lpstr>TRANSP</vt:lpstr>
      <vt:lpstr>WORKSHOP</vt:lpstr>
      <vt:lpstr>INTERNAL SVC</vt:lpstr>
      <vt:lpstr>INDIR</vt:lpstr>
      <vt:lpstr>allocation</vt:lpstr>
      <vt:lpstr>Alloc</vt:lpstr>
      <vt:lpstr>SVCPLAN</vt:lpstr>
      <vt:lpstr>APLREV</vt:lpstr>
      <vt:lpstr>ALLEXP</vt:lpstr>
      <vt:lpstr>INDIRECT</vt:lpstr>
      <vt:lpstr>BENEFIT</vt:lpstr>
      <vt:lpstr>LOCAL</vt:lpstr>
      <vt:lpstr>Unrestricted fund bal</vt:lpstr>
      <vt:lpstr>Overall Fund Bal</vt:lpstr>
      <vt:lpstr>GRAPH</vt:lpstr>
      <vt:lpstr>Sheet1</vt:lpstr>
      <vt:lpstr>Summary Sheet</vt:lpstr>
      <vt:lpstr>REVANALYSIS</vt:lpstr>
      <vt:lpstr>UNRESTRICTEDREV</vt:lpstr>
      <vt:lpstr>PROGRAM EXP</vt:lpstr>
      <vt:lpstr>CATEGORY EXP</vt:lpstr>
      <vt:lpstr>SHAREDINDR</vt:lpstr>
      <vt:lpstr>UNRESTRICTEDUSE</vt:lpstr>
      <vt:lpstr>AGING!Print_Area</vt:lpstr>
      <vt:lpstr>ALLEXP!Print_Area</vt:lpstr>
      <vt:lpstr>APLREV!Print_Area</vt:lpstr>
      <vt:lpstr>BENEFIT!Print_Area</vt:lpstr>
      <vt:lpstr>'C&amp;E'!Print_Area</vt:lpstr>
      <vt:lpstr>'C&amp;ENarr'!Print_Area</vt:lpstr>
      <vt:lpstr>'CE narrative'!Print_Area</vt:lpstr>
      <vt:lpstr>'DATA SVC'!Print_Area</vt:lpstr>
      <vt:lpstr>INDIR!Print_Area</vt:lpstr>
      <vt:lpstr>INDIRECT!Print_Area</vt:lpstr>
      <vt:lpstr>'INTERNAL SVC'!Print_Area</vt:lpstr>
      <vt:lpstr>LOCAL!Print_Area</vt:lpstr>
      <vt:lpstr>'PUBLIC SVC'!Print_Area</vt:lpstr>
      <vt:lpstr>Pubsvcnarr!Print_Area</vt:lpstr>
      <vt:lpstr>'Summary Sheet'!Print_Area</vt:lpstr>
      <vt:lpstr>SVCPLAN!Print_Area</vt:lpstr>
      <vt:lpstr>'Unrestricted fund bal'!Print_Area</vt:lpstr>
      <vt:lpstr>WkforceNarr!Print_Area</vt:lpstr>
      <vt:lpstr>WORKFORCE!Print_Area</vt:lpstr>
      <vt:lpstr>WORKSHOP!Print_Area</vt:lpstr>
      <vt:lpstr>'Summary Sheet'!Print_Titles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chang</dc:creator>
  <cp:lastModifiedBy>mahood</cp:lastModifiedBy>
  <cp:lastPrinted>2017-11-01T19:06:11Z</cp:lastPrinted>
  <dcterms:created xsi:type="dcterms:W3CDTF">2001-10-01T14:20:04Z</dcterms:created>
  <dcterms:modified xsi:type="dcterms:W3CDTF">2017-11-01T21:21:14Z</dcterms:modified>
</cp:coreProperties>
</file>