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updateLinks="always"/>
  <mc:AlternateContent xmlns:mc="http://schemas.openxmlformats.org/markup-compatibility/2006">
    <mc:Choice Requires="x15">
      <x15ac:absPath xmlns:x15ac="http://schemas.microsoft.com/office/spreadsheetml/2010/11/ac" url="https://hgac.sharepoint.com/sites/fn/Yvette/Website Updates/"/>
    </mc:Choice>
  </mc:AlternateContent>
  <xr:revisionPtr revIDLastSave="0" documentId="8_{9B380DE8-367F-4411-84FB-DF12E988236B}" xr6:coauthVersionLast="47" xr6:coauthVersionMax="47" xr10:uidLastSave="{00000000-0000-0000-0000-000000000000}"/>
  <bookViews>
    <workbookView xWindow="57480" yWindow="-120" windowWidth="29040" windowHeight="15720" tabRatio="838" firstSheet="4" activeTab="4" xr2:uid="{00000000-000D-0000-FFFF-FFFF00000000}"/>
  </bookViews>
  <sheets>
    <sheet name="C&amp;ENarr" sheetId="30" state="hidden" r:id="rId1"/>
    <sheet name="WkforceNarr" sheetId="31" state="hidden" r:id="rId2"/>
    <sheet name="Pubsvcnarr" sheetId="32" state="hidden" r:id="rId3"/>
    <sheet name="allocation" sheetId="25" state="hidden" r:id="rId4"/>
    <sheet name="SVCPLAN" sheetId="7" r:id="rId5"/>
    <sheet name="APLREV" sheetId="6" r:id="rId6"/>
    <sheet name="ALLEXP" sheetId="8" r:id="rId7"/>
    <sheet name="INDIRECT (2)" sheetId="40" r:id="rId8"/>
    <sheet name="INDIRECT" sheetId="5" r:id="rId9"/>
    <sheet name="BENEFIT" sheetId="15" r:id="rId10"/>
    <sheet name="LOCAL" sheetId="4" r:id="rId11"/>
    <sheet name="Unrestricted fund bal" sheetId="16" r:id="rId12"/>
    <sheet name="Overall Fund Bal" sheetId="26" r:id="rId13"/>
    <sheet name="REVANALYSIS-2" sheetId="34" r:id="rId14"/>
    <sheet name="UNRESTRICTEDREV-2" sheetId="35" r:id="rId15"/>
    <sheet name="PROGRAM EXP-2" sheetId="36" r:id="rId16"/>
    <sheet name="CATEGORY EXP-2" sheetId="37" r:id="rId17"/>
    <sheet name="SHAREDINDR-2" sheetId="38" r:id="rId18"/>
    <sheet name="UNRESTRICTEDUSE-2" sheetId="39" r:id="rId19"/>
    <sheet name="Alloc" sheetId="33" r:id="rId20"/>
    <sheet name="GRAPH" sheetId="14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xlnm.Print_Area" localSheetId="6">ALLEXP!$A$2:$N$25</definedName>
    <definedName name="_xlnm.Print_Area" localSheetId="5">APLREV!$A$2:$K$26</definedName>
    <definedName name="_xlnm.Print_Area" localSheetId="9">BENEFIT!$A$2:$D$40</definedName>
    <definedName name="_xlnm.Print_Area" localSheetId="0">'C&amp;ENarr'!$A:$E</definedName>
    <definedName name="_xlnm.Print_Area" localSheetId="16">'CATEGORY EXP-2'!$A$1:$R$50</definedName>
    <definedName name="_xlnm.Print_Area" localSheetId="8">INDIRECT!$A$2:$C$39</definedName>
    <definedName name="_xlnm.Print_Area" localSheetId="7">'INDIRECT (2)'!$A$2:$C$39</definedName>
    <definedName name="_xlnm.Print_Area" localSheetId="10">LOCAL!$A$2:$D$22</definedName>
    <definedName name="_xlnm.Print_Area" localSheetId="12">'Overall Fund Bal'!$A$1:$E$49</definedName>
    <definedName name="_xlnm.Print_Area" localSheetId="15">'PROGRAM EXP-2'!$A$1:$Q$49</definedName>
    <definedName name="_xlnm.Print_Area" localSheetId="2">Pubsvcnarr!$A$4:$F$65</definedName>
    <definedName name="_xlnm.Print_Area" localSheetId="13">'REVANALYSIS-2'!$A$1:$P$49</definedName>
    <definedName name="_xlnm.Print_Area" localSheetId="17">'SHAREDINDR-2'!$A$1:$Q$49</definedName>
    <definedName name="_xlnm.Print_Area" localSheetId="4">SVCPLAN!$A$2:$G$47</definedName>
    <definedName name="_xlnm.Print_Area" localSheetId="11">'Unrestricted fund bal'!$A$2:$E$46</definedName>
    <definedName name="_xlnm.Print_Area" localSheetId="14">'UNRESTRICTEDREV-2'!$A$1:$Q$49</definedName>
    <definedName name="_xlnm.Print_Area" localSheetId="1">WkforceNarr!$A$2:$G$69</definedName>
  </definedNames>
  <calcPr calcId="191028"/>
  <customWorkbookViews>
    <customWorkbookView name="Working Copy" guid="{8970DFA1-A026-4639-BD60-39EC20285CCC}" includePrintSettings="0" includeHiddenRowCol="0" maximized="1" windowWidth="1276" windowHeight="822" tabRatio="598" activeSheetId="3" showComments="commIndAndComment"/>
    <customWorkbookView name="Public Service View" guid="{AADB8EA3-75F0-4468-B5D5-C7110D6EC38B}" maximized="1" windowWidth="1276" windowHeight="822" tabRatio="598" activeSheetId="3" showComments="commIndAndComment"/>
    <customWorkbookView name="Data Service View" guid="{1D9F4367-0C2F-46F1-9E55-939D20D76F5B}" maximized="1" windowWidth="1276" windowHeight="822" tabRatio="598" activeSheetId="3" showComments="commIndAndComment"/>
    <customWorkbookView name="Transp View" guid="{921A7AC6-7D1A-435F-A825-B8B8C1A90F20}" maximized="1" windowWidth="1276" windowHeight="822" tabRatio="598" activeSheetId="3" showComments="commIndAndComment"/>
    <customWorkbookView name="Aging View" guid="{ED9CD846-0F6B-4BF7-A940-412E425E8FCE}" maximized="1" windowWidth="1276" windowHeight="822" tabRatio="598" activeSheetId="3" showComments="commIndAndComment"/>
    <customWorkbookView name="Human Service View" guid="{497CB486-623F-41B0-B370-EF2A82E78B1D}" maximized="1" windowWidth="1276" windowHeight="822" tabRatio="598" activeSheetId="3" showComments="commIndAndComment"/>
    <customWorkbookView name="C&amp;E View" guid="{20CF2976-B2A7-4F04-88DC-0AB25CA8A6C6}" maximized="1" windowWidth="1276" windowHeight="822" tabRatio="598" activeSheetId="3" showComments="commIndAndComment"/>
    <customWorkbookView name="ADM BUDGET" guid="{CB724201-FBEC-4626-9DD9-AEC98BB80DB0}" maximized="1" windowWidth="1276" windowHeight="822" tabRatio="598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6" l="1"/>
  <c r="D40" i="16"/>
  <c r="D44" i="16" l="1"/>
  <c r="D42" i="16"/>
  <c r="J20" i="6"/>
  <c r="I23" i="6" l="1"/>
  <c r="I22" i="6"/>
  <c r="I21" i="6"/>
  <c r="I20" i="6"/>
  <c r="I19" i="6"/>
  <c r="I18" i="6"/>
  <c r="I16" i="6"/>
  <c r="I14" i="6"/>
  <c r="H14" i="6" l="1"/>
  <c r="I25" i="6" l="1"/>
  <c r="G21" i="6"/>
  <c r="G24" i="6"/>
  <c r="E20" i="33" l="1"/>
  <c r="D20" i="33"/>
  <c r="C20" i="33"/>
  <c r="C10" i="33"/>
  <c r="C9" i="33"/>
  <c r="I10" i="8"/>
  <c r="I9" i="8"/>
  <c r="I8" i="8"/>
  <c r="I22" i="8"/>
  <c r="I17" i="8"/>
  <c r="I16" i="8"/>
  <c r="I15" i="8"/>
  <c r="I14" i="8"/>
  <c r="I13" i="8"/>
  <c r="I12" i="8"/>
  <c r="I11" i="8"/>
  <c r="H9" i="6"/>
  <c r="H8" i="6"/>
  <c r="E18" i="33"/>
  <c r="D18" i="33"/>
  <c r="C18" i="33"/>
  <c r="C27" i="16"/>
  <c r="C26" i="16"/>
  <c r="H22" i="8"/>
  <c r="H21" i="8"/>
  <c r="H17" i="8"/>
  <c r="H16" i="8"/>
  <c r="H15" i="8"/>
  <c r="H14" i="8"/>
  <c r="H13" i="8"/>
  <c r="H12" i="8"/>
  <c r="H11" i="8"/>
  <c r="H10" i="8"/>
  <c r="H9" i="8"/>
  <c r="H8" i="8"/>
  <c r="G20" i="6"/>
  <c r="G25" i="6" s="1"/>
  <c r="E16" i="33"/>
  <c r="D16" i="33"/>
  <c r="C16" i="33"/>
  <c r="D9" i="33"/>
  <c r="J22" i="8"/>
  <c r="J21" i="8"/>
  <c r="J17" i="8"/>
  <c r="J16" i="8"/>
  <c r="J15" i="8"/>
  <c r="J14" i="8"/>
  <c r="J13" i="8"/>
  <c r="J12" i="8"/>
  <c r="J11" i="8"/>
  <c r="J10" i="8"/>
  <c r="J9" i="8"/>
  <c r="J8" i="8"/>
  <c r="F16" i="8"/>
  <c r="F14" i="8"/>
  <c r="F13" i="8"/>
  <c r="F10" i="8"/>
  <c r="F9" i="8"/>
  <c r="F8" i="8"/>
  <c r="E15" i="33"/>
  <c r="D15" i="33"/>
  <c r="C15" i="33"/>
  <c r="F22" i="8"/>
  <c r="E22" i="8"/>
  <c r="F21" i="8"/>
  <c r="E21" i="8"/>
  <c r="F17" i="8"/>
  <c r="E17" i="8"/>
  <c r="E16" i="8"/>
  <c r="F15" i="8"/>
  <c r="E15" i="8"/>
  <c r="E14" i="8"/>
  <c r="E13" i="8"/>
  <c r="F12" i="8"/>
  <c r="E12" i="8"/>
  <c r="F11" i="8"/>
  <c r="E11" i="8"/>
  <c r="E10" i="8"/>
  <c r="E9" i="8"/>
  <c r="E8" i="8"/>
  <c r="E21" i="6"/>
  <c r="E16" i="6"/>
  <c r="E12" i="6"/>
  <c r="E28" i="6" s="1"/>
  <c r="E19" i="33"/>
  <c r="D19" i="33"/>
  <c r="C19" i="33"/>
  <c r="G22" i="8"/>
  <c r="G21" i="8"/>
  <c r="C22" i="8"/>
  <c r="C21" i="8"/>
  <c r="G17" i="8"/>
  <c r="G16" i="8"/>
  <c r="G15" i="8"/>
  <c r="G14" i="8"/>
  <c r="G13" i="8"/>
  <c r="G12" i="8"/>
  <c r="G11" i="8"/>
  <c r="G10" i="8"/>
  <c r="G9" i="8"/>
  <c r="G8" i="8"/>
  <c r="C17" i="8"/>
  <c r="C16" i="8"/>
  <c r="C15" i="8"/>
  <c r="C14" i="8"/>
  <c r="C13" i="8"/>
  <c r="C12" i="8"/>
  <c r="C11" i="8"/>
  <c r="C10" i="8"/>
  <c r="C9" i="8"/>
  <c r="C8" i="8"/>
  <c r="C23" i="6"/>
  <c r="C20" i="6"/>
  <c r="C19" i="6"/>
  <c r="F16" i="6"/>
  <c r="F28" i="6" s="1"/>
  <c r="F11" i="6"/>
  <c r="E17" i="33"/>
  <c r="D17" i="33"/>
  <c r="C17" i="33"/>
  <c r="D22" i="8"/>
  <c r="D21" i="8"/>
  <c r="D17" i="8"/>
  <c r="D16" i="8"/>
  <c r="D15" i="8"/>
  <c r="D14" i="8"/>
  <c r="D13" i="8"/>
  <c r="D12" i="8"/>
  <c r="D11" i="8"/>
  <c r="D10" i="8"/>
  <c r="D9" i="8"/>
  <c r="D8" i="8"/>
  <c r="D23" i="6"/>
  <c r="D18" i="6"/>
  <c r="D17" i="6"/>
  <c r="D15" i="6"/>
  <c r="D14" i="6"/>
  <c r="D13" i="6"/>
  <c r="D10" i="6"/>
  <c r="E14" i="33"/>
  <c r="D14" i="33"/>
  <c r="C14" i="33"/>
  <c r="D10" i="33"/>
  <c r="D4" i="33"/>
  <c r="L22" i="8"/>
  <c r="M21" i="8"/>
  <c r="L21" i="8"/>
  <c r="K21" i="8"/>
  <c r="M17" i="8"/>
  <c r="L17" i="8"/>
  <c r="K17" i="8"/>
  <c r="M16" i="8"/>
  <c r="M15" i="8"/>
  <c r="L15" i="8"/>
  <c r="K15" i="8"/>
  <c r="L14" i="8"/>
  <c r="K14" i="8"/>
  <c r="M13" i="8"/>
  <c r="L13" i="8"/>
  <c r="K13" i="8"/>
  <c r="M12" i="8"/>
  <c r="L12" i="8"/>
  <c r="K12" i="8"/>
  <c r="M11" i="8"/>
  <c r="L11" i="8"/>
  <c r="K11" i="8"/>
  <c r="M10" i="8"/>
  <c r="L10" i="8"/>
  <c r="K10" i="8"/>
  <c r="M9" i="8"/>
  <c r="L9" i="8"/>
  <c r="K9" i="8"/>
  <c r="B7" i="40" s="1"/>
  <c r="M8" i="8"/>
  <c r="L8" i="8"/>
  <c r="K8" i="8"/>
  <c r="B6" i="40" s="1"/>
  <c r="K24" i="6"/>
  <c r="B9" i="40" l="1"/>
  <c r="B33" i="40" s="1"/>
  <c r="I27" i="8"/>
  <c r="J27" i="8"/>
  <c r="L27" i="8"/>
  <c r="G27" i="8"/>
  <c r="E25" i="6"/>
  <c r="F25" i="6"/>
  <c r="H25" i="6"/>
  <c r="H27" i="8"/>
  <c r="K27" i="8"/>
  <c r="D25" i="6"/>
  <c r="C25" i="6"/>
  <c r="M27" i="8"/>
  <c r="C27" i="8"/>
  <c r="D27" i="8"/>
  <c r="E27" i="8"/>
  <c r="F27" i="8"/>
  <c r="C29" i="15"/>
  <c r="C29" i="16" l="1"/>
  <c r="B30" i="14" l="1"/>
  <c r="K11" i="6"/>
  <c r="D37" i="26"/>
  <c r="D31" i="26" l="1"/>
  <c r="D17" i="26"/>
  <c r="D36" i="26" s="1"/>
  <c r="D44" i="26" s="1"/>
  <c r="D40" i="26" l="1"/>
  <c r="D45" i="26" l="1"/>
  <c r="K9" i="6" l="1"/>
  <c r="K17" i="6"/>
  <c r="K10" i="6"/>
  <c r="K12" i="6"/>
  <c r="B70" i="14" l="1"/>
  <c r="B55" i="14"/>
  <c r="B48" i="14"/>
  <c r="B47" i="14"/>
  <c r="B35" i="14"/>
  <c r="B34" i="14"/>
  <c r="B33" i="14"/>
  <c r="B32" i="14"/>
  <c r="B31" i="14"/>
  <c r="E35" i="4"/>
  <c r="C20" i="4"/>
  <c r="C24" i="15"/>
  <c r="C14" i="15"/>
  <c r="C44" i="7"/>
  <c r="E44" i="7" s="1"/>
  <c r="F44" i="7" s="1"/>
  <c r="C42" i="7"/>
  <c r="E42" i="7" s="1"/>
  <c r="F42" i="7" s="1"/>
  <c r="C22" i="16"/>
  <c r="K8" i="6"/>
  <c r="C21" i="25"/>
  <c r="E19" i="25"/>
  <c r="D19" i="25"/>
  <c r="E18" i="25"/>
  <c r="D18" i="25"/>
  <c r="E17" i="25"/>
  <c r="D17" i="25"/>
  <c r="E16" i="25"/>
  <c r="D16" i="25"/>
  <c r="E12" i="25"/>
  <c r="D12" i="25"/>
  <c r="C12" i="25"/>
  <c r="E11" i="25"/>
  <c r="D11" i="25"/>
  <c r="C11" i="25"/>
  <c r="E10" i="25"/>
  <c r="D10" i="25"/>
  <c r="C10" i="25"/>
  <c r="E9" i="25"/>
  <c r="D9" i="25"/>
  <c r="C9" i="25"/>
  <c r="E8" i="25"/>
  <c r="D8" i="25"/>
  <c r="C8" i="25"/>
  <c r="C6" i="25"/>
  <c r="C5" i="25"/>
  <c r="C4" i="25"/>
  <c r="E3" i="25"/>
  <c r="D3" i="25"/>
  <c r="C3" i="25"/>
  <c r="H65" i="32"/>
  <c r="G65" i="32"/>
  <c r="F65" i="32"/>
  <c r="E65" i="32"/>
  <c r="D65" i="32"/>
  <c r="C65" i="32"/>
  <c r="B65" i="32"/>
  <c r="H64" i="32"/>
  <c r="G64" i="32"/>
  <c r="F64" i="32"/>
  <c r="E64" i="32"/>
  <c r="D64" i="32"/>
  <c r="C64" i="32"/>
  <c r="B64" i="32"/>
  <c r="H63" i="32"/>
  <c r="G63" i="32"/>
  <c r="F63" i="32"/>
  <c r="E63" i="32"/>
  <c r="D63" i="32"/>
  <c r="C63" i="32"/>
  <c r="B63" i="32"/>
  <c r="H62" i="32"/>
  <c r="G62" i="32"/>
  <c r="F62" i="32"/>
  <c r="E62" i="32"/>
  <c r="D62" i="32"/>
  <c r="C62" i="32"/>
  <c r="B62" i="32"/>
  <c r="H61" i="32"/>
  <c r="G61" i="32"/>
  <c r="F61" i="32"/>
  <c r="E61" i="32"/>
  <c r="D61" i="32"/>
  <c r="C61" i="32"/>
  <c r="B61" i="32"/>
  <c r="H60" i="32"/>
  <c r="G60" i="32"/>
  <c r="F60" i="32"/>
  <c r="E60" i="32"/>
  <c r="D60" i="32"/>
  <c r="C60" i="32"/>
  <c r="B60" i="32"/>
  <c r="H59" i="32"/>
  <c r="G59" i="32"/>
  <c r="F59" i="32"/>
  <c r="E59" i="32"/>
  <c r="D59" i="32"/>
  <c r="C59" i="32"/>
  <c r="B59" i="32"/>
  <c r="H58" i="32"/>
  <c r="G58" i="32"/>
  <c r="F58" i="32"/>
  <c r="E58" i="32"/>
  <c r="D58" i="32"/>
  <c r="C58" i="32"/>
  <c r="B58" i="32"/>
  <c r="H57" i="32"/>
  <c r="G57" i="32"/>
  <c r="F57" i="32"/>
  <c r="E57" i="32"/>
  <c r="D57" i="32"/>
  <c r="C57" i="32"/>
  <c r="B57" i="32"/>
  <c r="H56" i="32"/>
  <c r="G56" i="32"/>
  <c r="F56" i="32"/>
  <c r="E56" i="32"/>
  <c r="D56" i="32"/>
  <c r="C56" i="32"/>
  <c r="B56" i="32"/>
  <c r="H55" i="32"/>
  <c r="G55" i="32"/>
  <c r="F55" i="32"/>
  <c r="E55" i="32"/>
  <c r="D55" i="32"/>
  <c r="C55" i="32"/>
  <c r="B55" i="32"/>
  <c r="H54" i="32"/>
  <c r="G54" i="32"/>
  <c r="F54" i="32"/>
  <c r="E54" i="32"/>
  <c r="D54" i="32"/>
  <c r="C54" i="32"/>
  <c r="B54" i="32"/>
  <c r="H53" i="32"/>
  <c r="G53" i="32"/>
  <c r="F53" i="32"/>
  <c r="E53" i="32"/>
  <c r="D53" i="32"/>
  <c r="C53" i="32"/>
  <c r="B53" i="32"/>
  <c r="H52" i="32"/>
  <c r="G52" i="32"/>
  <c r="F52" i="32"/>
  <c r="E52" i="32"/>
  <c r="D52" i="32"/>
  <c r="C52" i="32"/>
  <c r="B52" i="32"/>
  <c r="H51" i="32"/>
  <c r="G51" i="32"/>
  <c r="F51" i="32"/>
  <c r="E51" i="32"/>
  <c r="D51" i="32"/>
  <c r="C51" i="32"/>
  <c r="B51" i="32"/>
  <c r="H50" i="32"/>
  <c r="G50" i="32"/>
  <c r="F50" i="32"/>
  <c r="E50" i="32"/>
  <c r="D50" i="32"/>
  <c r="C50" i="32"/>
  <c r="B50" i="32"/>
  <c r="H49" i="32"/>
  <c r="G49" i="32"/>
  <c r="F49" i="32"/>
  <c r="E49" i="32"/>
  <c r="D49" i="32"/>
  <c r="C49" i="32"/>
  <c r="B49" i="32"/>
  <c r="H48" i="32"/>
  <c r="G48" i="32"/>
  <c r="F48" i="32"/>
  <c r="E48" i="32"/>
  <c r="D48" i="32"/>
  <c r="C48" i="32"/>
  <c r="B48" i="32"/>
  <c r="H47" i="32"/>
  <c r="G47" i="32"/>
  <c r="F47" i="32"/>
  <c r="E47" i="32"/>
  <c r="D47" i="32"/>
  <c r="C47" i="32"/>
  <c r="B47" i="32"/>
  <c r="H46" i="32"/>
  <c r="G46" i="32"/>
  <c r="F46" i="32"/>
  <c r="E46" i="32"/>
  <c r="D46" i="32"/>
  <c r="C46" i="32"/>
  <c r="B46" i="32"/>
  <c r="H45" i="32"/>
  <c r="G45" i="32"/>
  <c r="F45" i="32"/>
  <c r="E45" i="32"/>
  <c r="D45" i="32"/>
  <c r="C45" i="32"/>
  <c r="B45" i="32"/>
  <c r="H44" i="32"/>
  <c r="G44" i="32"/>
  <c r="F44" i="32"/>
  <c r="E44" i="32"/>
  <c r="D44" i="32"/>
  <c r="C44" i="32"/>
  <c r="B44" i="32"/>
  <c r="H43" i="32"/>
  <c r="G43" i="32"/>
  <c r="F43" i="32"/>
  <c r="E43" i="32"/>
  <c r="D43" i="32"/>
  <c r="C43" i="32"/>
  <c r="B43" i="32"/>
  <c r="H42" i="32"/>
  <c r="G42" i="32"/>
  <c r="F42" i="32"/>
  <c r="E42" i="32"/>
  <c r="D42" i="32"/>
  <c r="C42" i="32"/>
  <c r="B42" i="32"/>
  <c r="H41" i="32"/>
  <c r="G41" i="32"/>
  <c r="F41" i="32"/>
  <c r="E41" i="32"/>
  <c r="D41" i="32"/>
  <c r="C41" i="32"/>
  <c r="B41" i="32"/>
  <c r="H40" i="32"/>
  <c r="G40" i="32"/>
  <c r="F40" i="32"/>
  <c r="E40" i="32"/>
  <c r="D40" i="32"/>
  <c r="C40" i="32"/>
  <c r="B40" i="32"/>
  <c r="H39" i="32"/>
  <c r="G39" i="32"/>
  <c r="F39" i="32"/>
  <c r="E39" i="32"/>
  <c r="D39" i="32"/>
  <c r="C39" i="32"/>
  <c r="B39" i="32"/>
  <c r="H38" i="32"/>
  <c r="G38" i="32"/>
  <c r="F38" i="32"/>
  <c r="E38" i="32"/>
  <c r="D38" i="32"/>
  <c r="C38" i="32"/>
  <c r="B38" i="32"/>
  <c r="H37" i="32"/>
  <c r="G37" i="32"/>
  <c r="F37" i="32"/>
  <c r="E37" i="32"/>
  <c r="D37" i="32"/>
  <c r="C37" i="32"/>
  <c r="B37" i="32"/>
  <c r="H36" i="32"/>
  <c r="G36" i="32"/>
  <c r="F36" i="32"/>
  <c r="E36" i="32"/>
  <c r="D36" i="32"/>
  <c r="C36" i="32"/>
  <c r="B36" i="32"/>
  <c r="H35" i="32"/>
  <c r="G35" i="32"/>
  <c r="F35" i="32"/>
  <c r="E35" i="32"/>
  <c r="D35" i="32"/>
  <c r="C35" i="32"/>
  <c r="B35" i="32"/>
  <c r="H34" i="32"/>
  <c r="G34" i="32"/>
  <c r="F34" i="32"/>
  <c r="E34" i="32"/>
  <c r="D34" i="32"/>
  <c r="C34" i="32"/>
  <c r="B34" i="32"/>
  <c r="H33" i="32"/>
  <c r="G33" i="32"/>
  <c r="F33" i="32"/>
  <c r="E33" i="32"/>
  <c r="D33" i="32"/>
  <c r="C33" i="32"/>
  <c r="B33" i="32"/>
  <c r="H32" i="32"/>
  <c r="G32" i="32"/>
  <c r="F32" i="32"/>
  <c r="E32" i="32"/>
  <c r="D32" i="32"/>
  <c r="C32" i="32"/>
  <c r="B32" i="32"/>
  <c r="H31" i="32"/>
  <c r="G31" i="32"/>
  <c r="F31" i="32"/>
  <c r="E31" i="32"/>
  <c r="D31" i="32"/>
  <c r="C31" i="32"/>
  <c r="B31" i="32"/>
  <c r="H30" i="32"/>
  <c r="G30" i="32"/>
  <c r="F30" i="32"/>
  <c r="E30" i="32"/>
  <c r="D30" i="32"/>
  <c r="C30" i="32"/>
  <c r="B30" i="32"/>
  <c r="H29" i="32"/>
  <c r="G29" i="32"/>
  <c r="F29" i="32"/>
  <c r="E29" i="32"/>
  <c r="D29" i="32"/>
  <c r="C29" i="32"/>
  <c r="B29" i="32"/>
  <c r="H28" i="32"/>
  <c r="G28" i="32"/>
  <c r="F28" i="32"/>
  <c r="E28" i="32"/>
  <c r="D28" i="32"/>
  <c r="C28" i="32"/>
  <c r="B28" i="32"/>
  <c r="H27" i="32"/>
  <c r="G27" i="32"/>
  <c r="F27" i="32"/>
  <c r="E27" i="32"/>
  <c r="D27" i="32"/>
  <c r="C27" i="32"/>
  <c r="B27" i="32"/>
  <c r="H26" i="32"/>
  <c r="G26" i="32"/>
  <c r="F26" i="32"/>
  <c r="E26" i="32"/>
  <c r="D26" i="32"/>
  <c r="C26" i="32"/>
  <c r="B26" i="32"/>
  <c r="A26" i="32"/>
  <c r="H25" i="32"/>
  <c r="G25" i="32"/>
  <c r="F25" i="32"/>
  <c r="E25" i="32"/>
  <c r="D25" i="32"/>
  <c r="C25" i="32"/>
  <c r="B25" i="32"/>
  <c r="H24" i="32"/>
  <c r="G24" i="32"/>
  <c r="F24" i="32"/>
  <c r="E24" i="32"/>
  <c r="D24" i="32"/>
  <c r="C24" i="32"/>
  <c r="B24" i="32"/>
  <c r="A24" i="32"/>
  <c r="H23" i="32"/>
  <c r="G23" i="32"/>
  <c r="F23" i="32"/>
  <c r="E23" i="32"/>
  <c r="D23" i="32"/>
  <c r="C23" i="32"/>
  <c r="B23" i="32"/>
  <c r="A23" i="32"/>
  <c r="H22" i="32"/>
  <c r="G22" i="32"/>
  <c r="F22" i="32"/>
  <c r="E22" i="32"/>
  <c r="D22" i="32"/>
  <c r="C22" i="32"/>
  <c r="B22" i="32"/>
  <c r="A22" i="32"/>
  <c r="H21" i="32"/>
  <c r="G21" i="32"/>
  <c r="F21" i="32"/>
  <c r="E21" i="32"/>
  <c r="D21" i="32"/>
  <c r="C21" i="32"/>
  <c r="B21" i="32"/>
  <c r="A21" i="32"/>
  <c r="H20" i="32"/>
  <c r="G20" i="32"/>
  <c r="F20" i="32"/>
  <c r="E20" i="32"/>
  <c r="D20" i="32"/>
  <c r="C20" i="32"/>
  <c r="B20" i="32"/>
  <c r="A20" i="32"/>
  <c r="H19" i="32"/>
  <c r="G19" i="32"/>
  <c r="F19" i="32"/>
  <c r="E19" i="32"/>
  <c r="D19" i="32"/>
  <c r="C19" i="32"/>
  <c r="B19" i="32"/>
  <c r="A19" i="32"/>
  <c r="H18" i="32"/>
  <c r="G18" i="32"/>
  <c r="F18" i="32"/>
  <c r="E18" i="32"/>
  <c r="D18" i="32"/>
  <c r="C18" i="32"/>
  <c r="B18" i="32"/>
  <c r="H17" i="32"/>
  <c r="G17" i="32"/>
  <c r="F17" i="32"/>
  <c r="E17" i="32"/>
  <c r="D17" i="32"/>
  <c r="C17" i="32"/>
  <c r="B17" i="32"/>
  <c r="A17" i="32"/>
  <c r="H16" i="32"/>
  <c r="G16" i="32"/>
  <c r="F16" i="32"/>
  <c r="E16" i="32"/>
  <c r="D16" i="32"/>
  <c r="C16" i="32"/>
  <c r="B16" i="32"/>
  <c r="A16" i="32"/>
  <c r="H15" i="32"/>
  <c r="G15" i="32"/>
  <c r="F15" i="32"/>
  <c r="E15" i="32"/>
  <c r="D15" i="32"/>
  <c r="C15" i="32"/>
  <c r="B15" i="32"/>
  <c r="A15" i="32"/>
  <c r="H14" i="32"/>
  <c r="G14" i="32"/>
  <c r="F14" i="32"/>
  <c r="E14" i="32"/>
  <c r="D14" i="32"/>
  <c r="C14" i="32"/>
  <c r="B14" i="32"/>
  <c r="A14" i="32"/>
  <c r="H13" i="32"/>
  <c r="G13" i="32"/>
  <c r="F13" i="32"/>
  <c r="E13" i="32"/>
  <c r="D13" i="32"/>
  <c r="C13" i="32"/>
  <c r="B13" i="32"/>
  <c r="A13" i="32"/>
  <c r="H12" i="32"/>
  <c r="G12" i="32"/>
  <c r="F12" i="32"/>
  <c r="E12" i="32"/>
  <c r="D12" i="32"/>
  <c r="C12" i="32"/>
  <c r="B12" i="32"/>
  <c r="A12" i="32"/>
  <c r="H11" i="32"/>
  <c r="G11" i="32"/>
  <c r="F11" i="32"/>
  <c r="E11" i="32"/>
  <c r="D11" i="32"/>
  <c r="C11" i="32"/>
  <c r="B11" i="32"/>
  <c r="A11" i="32"/>
  <c r="H10" i="32"/>
  <c r="G10" i="32"/>
  <c r="F10" i="32"/>
  <c r="E10" i="32"/>
  <c r="D10" i="32"/>
  <c r="C10" i="32"/>
  <c r="B10" i="32"/>
  <c r="A10" i="32"/>
  <c r="H9" i="32"/>
  <c r="G9" i="32"/>
  <c r="F9" i="32"/>
  <c r="E9" i="32"/>
  <c r="D9" i="32"/>
  <c r="C9" i="32"/>
  <c r="B9" i="32"/>
  <c r="A9" i="32"/>
  <c r="H8" i="32"/>
  <c r="G8" i="32"/>
  <c r="F8" i="32"/>
  <c r="E8" i="32"/>
  <c r="D8" i="32"/>
  <c r="C8" i="32"/>
  <c r="B8" i="32"/>
  <c r="A8" i="32"/>
  <c r="H7" i="32"/>
  <c r="G7" i="32"/>
  <c r="F7" i="32"/>
  <c r="E7" i="32"/>
  <c r="D7" i="32"/>
  <c r="C7" i="32"/>
  <c r="B7" i="32"/>
  <c r="A7" i="32"/>
  <c r="A5" i="32"/>
  <c r="F69" i="31"/>
  <c r="E69" i="31"/>
  <c r="D69" i="31"/>
  <c r="C69" i="31"/>
  <c r="B69" i="31"/>
  <c r="F68" i="31"/>
  <c r="E68" i="31"/>
  <c r="D68" i="31"/>
  <c r="C68" i="31"/>
  <c r="B68" i="31"/>
  <c r="A68" i="31"/>
  <c r="F67" i="31"/>
  <c r="E67" i="31"/>
  <c r="D67" i="31"/>
  <c r="C67" i="31"/>
  <c r="A67" i="31"/>
  <c r="F66" i="31"/>
  <c r="E66" i="31"/>
  <c r="D66" i="31"/>
  <c r="C66" i="31"/>
  <c r="B66" i="31"/>
  <c r="A66" i="31"/>
  <c r="F65" i="31"/>
  <c r="E65" i="31"/>
  <c r="D65" i="31"/>
  <c r="C65" i="31"/>
  <c r="B65" i="31"/>
  <c r="A65" i="31"/>
  <c r="F64" i="31"/>
  <c r="E64" i="31"/>
  <c r="D64" i="31"/>
  <c r="C64" i="31"/>
  <c r="B64" i="31"/>
  <c r="A64" i="31"/>
  <c r="F63" i="31"/>
  <c r="E63" i="31"/>
  <c r="D63" i="31"/>
  <c r="C63" i="31"/>
  <c r="B63" i="31"/>
  <c r="A63" i="31"/>
  <c r="F62" i="31"/>
  <c r="E62" i="31"/>
  <c r="D62" i="31"/>
  <c r="C62" i="31"/>
  <c r="B62" i="31"/>
  <c r="A62" i="31"/>
  <c r="F61" i="31"/>
  <c r="E61" i="31"/>
  <c r="D61" i="31"/>
  <c r="C61" i="31"/>
  <c r="B61" i="31"/>
  <c r="A61" i="31"/>
  <c r="F60" i="31"/>
  <c r="E60" i="31"/>
  <c r="D60" i="31"/>
  <c r="C60" i="31"/>
  <c r="B60" i="31"/>
  <c r="A60" i="31"/>
  <c r="F59" i="31"/>
  <c r="E59" i="31"/>
  <c r="D59" i="31"/>
  <c r="C59" i="31"/>
  <c r="B59" i="31"/>
  <c r="A59" i="31"/>
  <c r="F58" i="31"/>
  <c r="E58" i="31"/>
  <c r="D58" i="31"/>
  <c r="C58" i="31"/>
  <c r="B58" i="31"/>
  <c r="A58" i="31"/>
  <c r="F57" i="31"/>
  <c r="E57" i="31"/>
  <c r="D57" i="31"/>
  <c r="C57" i="31"/>
  <c r="B57" i="31"/>
  <c r="A57" i="31"/>
  <c r="F56" i="31"/>
  <c r="E56" i="31"/>
  <c r="D56" i="31"/>
  <c r="C56" i="31"/>
  <c r="B56" i="31"/>
  <c r="A56" i="31"/>
  <c r="F55" i="31"/>
  <c r="E55" i="31"/>
  <c r="D55" i="31"/>
  <c r="C55" i="31"/>
  <c r="B55" i="31"/>
  <c r="A55" i="31"/>
  <c r="F54" i="31"/>
  <c r="E54" i="31"/>
  <c r="D54" i="31"/>
  <c r="C54" i="31"/>
  <c r="B54" i="31"/>
  <c r="A54" i="31"/>
  <c r="F53" i="31"/>
  <c r="E53" i="31"/>
  <c r="D53" i="31"/>
  <c r="C53" i="31"/>
  <c r="B53" i="31"/>
  <c r="A53" i="31"/>
  <c r="F52" i="31"/>
  <c r="E52" i="31"/>
  <c r="D52" i="31"/>
  <c r="C52" i="31"/>
  <c r="B52" i="31"/>
  <c r="A52" i="31"/>
  <c r="F51" i="31"/>
  <c r="E51" i="31"/>
  <c r="D51" i="31"/>
  <c r="C51" i="31"/>
  <c r="B51" i="31"/>
  <c r="A51" i="31"/>
  <c r="F50" i="31"/>
  <c r="E50" i="31"/>
  <c r="D50" i="31"/>
  <c r="C50" i="31"/>
  <c r="B50" i="31"/>
  <c r="A50" i="31"/>
  <c r="F49" i="31"/>
  <c r="E49" i="31"/>
  <c r="D49" i="31"/>
  <c r="C49" i="31"/>
  <c r="B49" i="31"/>
  <c r="A49" i="31"/>
  <c r="F48" i="31"/>
  <c r="E48" i="31"/>
  <c r="D48" i="31"/>
  <c r="C48" i="31"/>
  <c r="B48" i="31"/>
  <c r="A48" i="31"/>
  <c r="F47" i="31"/>
  <c r="E47" i="31"/>
  <c r="D47" i="31"/>
  <c r="C47" i="31"/>
  <c r="B47" i="31"/>
  <c r="A47" i="31"/>
  <c r="F46" i="31"/>
  <c r="E46" i="31"/>
  <c r="D46" i="31"/>
  <c r="C46" i="31"/>
  <c r="B46" i="31"/>
  <c r="A46" i="31"/>
  <c r="F45" i="31"/>
  <c r="E45" i="31"/>
  <c r="D45" i="31"/>
  <c r="C45" i="31"/>
  <c r="B45" i="31"/>
  <c r="A45" i="31"/>
  <c r="F44" i="31"/>
  <c r="E44" i="31"/>
  <c r="D44" i="31"/>
  <c r="C44" i="31"/>
  <c r="B44" i="31"/>
  <c r="A44" i="31"/>
  <c r="F43" i="31"/>
  <c r="E43" i="31"/>
  <c r="D43" i="31"/>
  <c r="C43" i="31"/>
  <c r="B43" i="31"/>
  <c r="A43" i="31"/>
  <c r="F42" i="31"/>
  <c r="E42" i="31"/>
  <c r="D42" i="31"/>
  <c r="C42" i="31"/>
  <c r="B42" i="31"/>
  <c r="A42" i="31"/>
  <c r="F41" i="31"/>
  <c r="E41" i="31"/>
  <c r="D41" i="31"/>
  <c r="C41" i="31"/>
  <c r="B41" i="31"/>
  <c r="A41" i="31"/>
  <c r="F40" i="31"/>
  <c r="E40" i="31"/>
  <c r="D40" i="31"/>
  <c r="C40" i="31"/>
  <c r="B40" i="31"/>
  <c r="A40" i="31"/>
  <c r="F39" i="31"/>
  <c r="E39" i="31"/>
  <c r="D39" i="31"/>
  <c r="C39" i="31"/>
  <c r="B39" i="31"/>
  <c r="A39" i="31"/>
  <c r="F38" i="31"/>
  <c r="E38" i="31"/>
  <c r="D38" i="31"/>
  <c r="C38" i="31"/>
  <c r="B38" i="31"/>
  <c r="A38" i="31"/>
  <c r="F37" i="31"/>
  <c r="E37" i="31"/>
  <c r="D37" i="31"/>
  <c r="C37" i="31"/>
  <c r="B37" i="31"/>
  <c r="A37" i="31"/>
  <c r="F36" i="31"/>
  <c r="E36" i="31"/>
  <c r="D36" i="31"/>
  <c r="C36" i="31"/>
  <c r="B36" i="31"/>
  <c r="A36" i="31"/>
  <c r="F35" i="31"/>
  <c r="E35" i="31"/>
  <c r="D35" i="31"/>
  <c r="C35" i="31"/>
  <c r="B35" i="31"/>
  <c r="A35" i="31"/>
  <c r="F34" i="31"/>
  <c r="E34" i="31"/>
  <c r="D34" i="31"/>
  <c r="C34" i="31"/>
  <c r="B34" i="31"/>
  <c r="A34" i="31"/>
  <c r="F33" i="31"/>
  <c r="E33" i="31"/>
  <c r="D33" i="31"/>
  <c r="C33" i="31"/>
  <c r="B33" i="31"/>
  <c r="A33" i="31"/>
  <c r="F32" i="31"/>
  <c r="E32" i="31"/>
  <c r="D32" i="31"/>
  <c r="C32" i="31"/>
  <c r="B32" i="31"/>
  <c r="A32" i="31"/>
  <c r="F31" i="31"/>
  <c r="E31" i="31"/>
  <c r="D31" i="31"/>
  <c r="C31" i="31"/>
  <c r="B31" i="31"/>
  <c r="A31" i="31"/>
  <c r="F30" i="31"/>
  <c r="E30" i="31"/>
  <c r="D30" i="31"/>
  <c r="C30" i="31"/>
  <c r="B30" i="31"/>
  <c r="A30" i="31"/>
  <c r="F29" i="31"/>
  <c r="E29" i="31"/>
  <c r="D29" i="31"/>
  <c r="C29" i="31"/>
  <c r="B29" i="31"/>
  <c r="A29" i="31"/>
  <c r="F28" i="31"/>
  <c r="E28" i="31"/>
  <c r="D28" i="31"/>
  <c r="C28" i="31"/>
  <c r="B28" i="31"/>
  <c r="A28" i="31"/>
  <c r="F27" i="31"/>
  <c r="E27" i="31"/>
  <c r="D27" i="31"/>
  <c r="C27" i="31"/>
  <c r="B27" i="31"/>
  <c r="A27" i="31"/>
  <c r="F26" i="31"/>
  <c r="E26" i="31"/>
  <c r="D26" i="31"/>
  <c r="C26" i="31"/>
  <c r="B26" i="31"/>
  <c r="A26" i="31"/>
  <c r="F25" i="31"/>
  <c r="E25" i="31"/>
  <c r="D25" i="31"/>
  <c r="C25" i="31"/>
  <c r="B25" i="31"/>
  <c r="A25" i="31"/>
  <c r="F24" i="31"/>
  <c r="E24" i="31"/>
  <c r="D24" i="31"/>
  <c r="C24" i="31"/>
  <c r="B24" i="31"/>
  <c r="A24" i="31"/>
  <c r="F23" i="31"/>
  <c r="E23" i="31"/>
  <c r="D23" i="31"/>
  <c r="C23" i="31"/>
  <c r="B23" i="31"/>
  <c r="A23" i="31"/>
  <c r="F22" i="31"/>
  <c r="E22" i="31"/>
  <c r="D22" i="31"/>
  <c r="C22" i="31"/>
  <c r="B22" i="31"/>
  <c r="A22" i="31"/>
  <c r="F21" i="31"/>
  <c r="E21" i="31"/>
  <c r="D21" i="31"/>
  <c r="C21" i="31"/>
  <c r="B21" i="31"/>
  <c r="A21" i="31"/>
  <c r="F20" i="31"/>
  <c r="E20" i="31"/>
  <c r="D20" i="31"/>
  <c r="C20" i="31"/>
  <c r="B20" i="31"/>
  <c r="A20" i="31"/>
  <c r="F19" i="31"/>
  <c r="E19" i="31"/>
  <c r="D19" i="31"/>
  <c r="C19" i="31"/>
  <c r="B19" i="31"/>
  <c r="A19" i="31"/>
  <c r="F18" i="31"/>
  <c r="E18" i="31"/>
  <c r="D18" i="31"/>
  <c r="C18" i="31"/>
  <c r="B18" i="31"/>
  <c r="A18" i="31"/>
  <c r="F17" i="31"/>
  <c r="E17" i="31"/>
  <c r="D17" i="31"/>
  <c r="C17" i="31"/>
  <c r="B17" i="31"/>
  <c r="A17" i="31"/>
  <c r="F16" i="31"/>
  <c r="E16" i="31"/>
  <c r="D16" i="31"/>
  <c r="C16" i="31"/>
  <c r="B16" i="31"/>
  <c r="A16" i="31"/>
  <c r="F15" i="31"/>
  <c r="E15" i="31"/>
  <c r="D15" i="31"/>
  <c r="C15" i="31"/>
  <c r="B15" i="31"/>
  <c r="A15" i="31"/>
  <c r="F14" i="31"/>
  <c r="E14" i="31"/>
  <c r="D14" i="31"/>
  <c r="C14" i="31"/>
  <c r="B14" i="31"/>
  <c r="A14" i="31"/>
  <c r="F13" i="31"/>
  <c r="E13" i="31"/>
  <c r="D13" i="31"/>
  <c r="C13" i="31"/>
  <c r="B13" i="31"/>
  <c r="A13" i="31"/>
  <c r="F12" i="31"/>
  <c r="E12" i="31"/>
  <c r="D12" i="31"/>
  <c r="C12" i="31"/>
  <c r="B12" i="31"/>
  <c r="A12" i="31"/>
  <c r="F11" i="31"/>
  <c r="E11" i="31"/>
  <c r="D11" i="31"/>
  <c r="C11" i="31"/>
  <c r="B11" i="31"/>
  <c r="A11" i="31"/>
  <c r="F10" i="31"/>
  <c r="E10" i="31"/>
  <c r="D10" i="31"/>
  <c r="C10" i="31"/>
  <c r="B10" i="31"/>
  <c r="A10" i="31"/>
  <c r="A7" i="31"/>
  <c r="D6" i="31"/>
  <c r="C6" i="31"/>
  <c r="F5" i="31"/>
  <c r="D5" i="31"/>
  <c r="C5" i="31"/>
  <c r="F4" i="31"/>
  <c r="D4" i="31"/>
  <c r="C4" i="31"/>
  <c r="B70" i="30"/>
  <c r="AC67" i="30"/>
  <c r="AB67" i="30"/>
  <c r="AA67" i="30"/>
  <c r="Z67" i="30"/>
  <c r="Y67" i="30"/>
  <c r="X67" i="30"/>
  <c r="W67" i="30"/>
  <c r="V67" i="30"/>
  <c r="U67" i="30"/>
  <c r="T67" i="30"/>
  <c r="S67" i="30"/>
  <c r="R67" i="30"/>
  <c r="Q67" i="30"/>
  <c r="P67" i="30"/>
  <c r="O67" i="30"/>
  <c r="N67" i="30"/>
  <c r="M67" i="30"/>
  <c r="L67" i="30"/>
  <c r="K67" i="30"/>
  <c r="J67" i="30"/>
  <c r="I67" i="30"/>
  <c r="H67" i="30"/>
  <c r="G67" i="30"/>
  <c r="F67" i="30"/>
  <c r="E67" i="30"/>
  <c r="D67" i="30"/>
  <c r="C67" i="30"/>
  <c r="B67" i="30"/>
  <c r="AC66" i="30"/>
  <c r="AB66" i="30"/>
  <c r="AA66" i="30"/>
  <c r="Z66" i="30"/>
  <c r="Y66" i="30"/>
  <c r="X66" i="30"/>
  <c r="W66" i="30"/>
  <c r="V66" i="30"/>
  <c r="U66" i="30"/>
  <c r="T66" i="30"/>
  <c r="S66" i="30"/>
  <c r="R66" i="30"/>
  <c r="Q66" i="30"/>
  <c r="P66" i="30"/>
  <c r="O66" i="30"/>
  <c r="N66" i="30"/>
  <c r="M66" i="30"/>
  <c r="L66" i="30"/>
  <c r="K66" i="30"/>
  <c r="J66" i="30"/>
  <c r="I66" i="30"/>
  <c r="H66" i="30"/>
  <c r="G66" i="30"/>
  <c r="F66" i="30"/>
  <c r="E66" i="30"/>
  <c r="D66" i="30"/>
  <c r="C66" i="30"/>
  <c r="B66" i="30"/>
  <c r="AC65" i="30"/>
  <c r="AB65" i="30"/>
  <c r="AA65" i="30"/>
  <c r="Z65" i="30"/>
  <c r="Y65" i="30"/>
  <c r="X65" i="30"/>
  <c r="W65" i="30"/>
  <c r="V65" i="30"/>
  <c r="U65" i="30"/>
  <c r="T65" i="30"/>
  <c r="S65" i="30"/>
  <c r="R65" i="30"/>
  <c r="Q65" i="30"/>
  <c r="P65" i="30"/>
  <c r="O65" i="30"/>
  <c r="N65" i="30"/>
  <c r="M65" i="30"/>
  <c r="L65" i="30"/>
  <c r="K65" i="30"/>
  <c r="J65" i="30"/>
  <c r="I65" i="30"/>
  <c r="H65" i="30"/>
  <c r="G65" i="30"/>
  <c r="F65" i="30"/>
  <c r="E65" i="30"/>
  <c r="D65" i="30"/>
  <c r="C65" i="30"/>
  <c r="B65" i="30"/>
  <c r="AC64" i="30"/>
  <c r="AB64" i="30"/>
  <c r="AA64" i="30"/>
  <c r="Z64" i="30"/>
  <c r="Y64" i="30"/>
  <c r="X64" i="30"/>
  <c r="W64" i="30"/>
  <c r="V64" i="30"/>
  <c r="U64" i="30"/>
  <c r="T64" i="30"/>
  <c r="S64" i="30"/>
  <c r="R64" i="30"/>
  <c r="Q64" i="30"/>
  <c r="P64" i="30"/>
  <c r="O64" i="30"/>
  <c r="N64" i="30"/>
  <c r="M64" i="30"/>
  <c r="L64" i="30"/>
  <c r="K64" i="30"/>
  <c r="J64" i="30"/>
  <c r="I64" i="30"/>
  <c r="H64" i="30"/>
  <c r="G64" i="30"/>
  <c r="F64" i="30"/>
  <c r="E64" i="30"/>
  <c r="D64" i="30"/>
  <c r="C64" i="30"/>
  <c r="B64" i="30"/>
  <c r="AC63" i="30"/>
  <c r="AB63" i="30"/>
  <c r="AA63" i="30"/>
  <c r="Z63" i="30"/>
  <c r="Y63" i="30"/>
  <c r="X63" i="30"/>
  <c r="W63" i="30"/>
  <c r="V63" i="30"/>
  <c r="U63" i="30"/>
  <c r="T63" i="30"/>
  <c r="S63" i="30"/>
  <c r="R63" i="30"/>
  <c r="Q63" i="30"/>
  <c r="P63" i="30"/>
  <c r="O63" i="30"/>
  <c r="N63" i="30"/>
  <c r="M63" i="30"/>
  <c r="L63" i="30"/>
  <c r="K63" i="30"/>
  <c r="J63" i="30"/>
  <c r="I63" i="30"/>
  <c r="H63" i="30"/>
  <c r="G63" i="30"/>
  <c r="F63" i="30"/>
  <c r="E63" i="30"/>
  <c r="D63" i="30"/>
  <c r="C63" i="30"/>
  <c r="B63" i="30"/>
  <c r="AC62" i="30"/>
  <c r="AB62" i="30"/>
  <c r="AA62" i="30"/>
  <c r="Z62" i="30"/>
  <c r="Y62" i="30"/>
  <c r="X62" i="30"/>
  <c r="W62" i="30"/>
  <c r="V62" i="30"/>
  <c r="U62" i="30"/>
  <c r="T62" i="30"/>
  <c r="S62" i="30"/>
  <c r="R62" i="30"/>
  <c r="Q62" i="30"/>
  <c r="P62" i="30"/>
  <c r="O62" i="30"/>
  <c r="N62" i="30"/>
  <c r="M62" i="30"/>
  <c r="L62" i="30"/>
  <c r="K62" i="30"/>
  <c r="J62" i="30"/>
  <c r="I62" i="30"/>
  <c r="H62" i="30"/>
  <c r="G62" i="30"/>
  <c r="F62" i="30"/>
  <c r="E62" i="30"/>
  <c r="D62" i="30"/>
  <c r="C62" i="30"/>
  <c r="B62" i="30"/>
  <c r="AC61" i="30"/>
  <c r="AB61" i="30"/>
  <c r="AA61" i="30"/>
  <c r="Z61" i="30"/>
  <c r="Y61" i="30"/>
  <c r="X61" i="30"/>
  <c r="W61" i="30"/>
  <c r="V61" i="30"/>
  <c r="U61" i="30"/>
  <c r="T61" i="30"/>
  <c r="S61" i="30"/>
  <c r="R61" i="30"/>
  <c r="Q61" i="30"/>
  <c r="P61" i="30"/>
  <c r="O61" i="30"/>
  <c r="N61" i="30"/>
  <c r="M61" i="30"/>
  <c r="L61" i="30"/>
  <c r="K61" i="30"/>
  <c r="J61" i="30"/>
  <c r="I61" i="30"/>
  <c r="H61" i="30"/>
  <c r="G61" i="30"/>
  <c r="F61" i="30"/>
  <c r="E61" i="30"/>
  <c r="D61" i="30"/>
  <c r="C61" i="30"/>
  <c r="B61" i="30"/>
  <c r="AC60" i="30"/>
  <c r="AB60" i="30"/>
  <c r="AA60" i="30"/>
  <c r="Z60" i="30"/>
  <c r="Y60" i="30"/>
  <c r="X60" i="30"/>
  <c r="W60" i="30"/>
  <c r="V60" i="30"/>
  <c r="U60" i="30"/>
  <c r="T60" i="30"/>
  <c r="S60" i="30"/>
  <c r="R60" i="30"/>
  <c r="Q60" i="30"/>
  <c r="P60" i="30"/>
  <c r="O60" i="30"/>
  <c r="N60" i="30"/>
  <c r="M60" i="30"/>
  <c r="L60" i="30"/>
  <c r="K60" i="30"/>
  <c r="J60" i="30"/>
  <c r="I60" i="30"/>
  <c r="H60" i="30"/>
  <c r="G60" i="30"/>
  <c r="F60" i="30"/>
  <c r="E60" i="30"/>
  <c r="D60" i="30"/>
  <c r="C60" i="30"/>
  <c r="B60" i="30"/>
  <c r="AC59" i="30"/>
  <c r="AB59" i="30"/>
  <c r="AA59" i="30"/>
  <c r="Z59" i="30"/>
  <c r="Y59" i="30"/>
  <c r="X59" i="30"/>
  <c r="W59" i="30"/>
  <c r="V59" i="30"/>
  <c r="U59" i="30"/>
  <c r="T59" i="30"/>
  <c r="S59" i="30"/>
  <c r="R59" i="30"/>
  <c r="Q59" i="30"/>
  <c r="P59" i="30"/>
  <c r="O59" i="30"/>
  <c r="N59" i="30"/>
  <c r="M59" i="30"/>
  <c r="L59" i="30"/>
  <c r="K59" i="30"/>
  <c r="J59" i="30"/>
  <c r="I59" i="30"/>
  <c r="H59" i="30"/>
  <c r="G59" i="30"/>
  <c r="F59" i="30"/>
  <c r="E59" i="30"/>
  <c r="D59" i="30"/>
  <c r="C59" i="30"/>
  <c r="B59" i="30"/>
  <c r="AC58" i="30"/>
  <c r="AB58" i="30"/>
  <c r="AA58" i="30"/>
  <c r="Z58" i="30"/>
  <c r="Y58" i="30"/>
  <c r="X58" i="30"/>
  <c r="W58" i="30"/>
  <c r="V58" i="30"/>
  <c r="U58" i="30"/>
  <c r="T58" i="30"/>
  <c r="S58" i="30"/>
  <c r="R58" i="30"/>
  <c r="Q58" i="30"/>
  <c r="P58" i="30"/>
  <c r="O58" i="30"/>
  <c r="N58" i="30"/>
  <c r="M58" i="30"/>
  <c r="L58" i="30"/>
  <c r="K58" i="30"/>
  <c r="J58" i="30"/>
  <c r="I58" i="30"/>
  <c r="H58" i="30"/>
  <c r="G58" i="30"/>
  <c r="F58" i="30"/>
  <c r="E58" i="30"/>
  <c r="D58" i="30"/>
  <c r="C58" i="30"/>
  <c r="B58" i="30"/>
  <c r="AC57" i="30"/>
  <c r="AB57" i="30"/>
  <c r="AA57" i="30"/>
  <c r="Z57" i="30"/>
  <c r="Y57" i="30"/>
  <c r="X57" i="30"/>
  <c r="W57" i="30"/>
  <c r="V57" i="30"/>
  <c r="U57" i="30"/>
  <c r="T57" i="30"/>
  <c r="S57" i="30"/>
  <c r="R57" i="30"/>
  <c r="Q57" i="30"/>
  <c r="P57" i="30"/>
  <c r="O57" i="30"/>
  <c r="N57" i="30"/>
  <c r="M57" i="30"/>
  <c r="L57" i="30"/>
  <c r="K57" i="30"/>
  <c r="J57" i="30"/>
  <c r="I57" i="30"/>
  <c r="H57" i="30"/>
  <c r="G57" i="30"/>
  <c r="F57" i="30"/>
  <c r="E57" i="30"/>
  <c r="D57" i="30"/>
  <c r="C57" i="30"/>
  <c r="B57" i="30"/>
  <c r="AC56" i="30"/>
  <c r="AB56" i="30"/>
  <c r="AA56" i="30"/>
  <c r="Z56" i="30"/>
  <c r="Y56" i="30"/>
  <c r="X56" i="30"/>
  <c r="W56" i="30"/>
  <c r="V56" i="30"/>
  <c r="U56" i="30"/>
  <c r="T56" i="30"/>
  <c r="S56" i="30"/>
  <c r="R56" i="30"/>
  <c r="Q56" i="30"/>
  <c r="P56" i="30"/>
  <c r="O56" i="30"/>
  <c r="N56" i="30"/>
  <c r="M56" i="30"/>
  <c r="L56" i="30"/>
  <c r="K56" i="30"/>
  <c r="J56" i="30"/>
  <c r="I56" i="30"/>
  <c r="H56" i="30"/>
  <c r="G56" i="30"/>
  <c r="F56" i="30"/>
  <c r="E56" i="30"/>
  <c r="D56" i="30"/>
  <c r="C56" i="30"/>
  <c r="B56" i="30"/>
  <c r="AC55" i="30"/>
  <c r="AB55" i="30"/>
  <c r="AA55" i="30"/>
  <c r="Z55" i="30"/>
  <c r="Y55" i="30"/>
  <c r="X55" i="30"/>
  <c r="W55" i="30"/>
  <c r="V55" i="30"/>
  <c r="U55" i="30"/>
  <c r="T55" i="30"/>
  <c r="S55" i="30"/>
  <c r="R55" i="30"/>
  <c r="Q55" i="30"/>
  <c r="P55" i="30"/>
  <c r="O55" i="30"/>
  <c r="N55" i="30"/>
  <c r="M55" i="30"/>
  <c r="L55" i="30"/>
  <c r="K55" i="30"/>
  <c r="J55" i="30"/>
  <c r="I55" i="30"/>
  <c r="H55" i="30"/>
  <c r="G55" i="30"/>
  <c r="F55" i="30"/>
  <c r="E55" i="30"/>
  <c r="D55" i="30"/>
  <c r="C55" i="30"/>
  <c r="B55" i="30"/>
  <c r="AC54" i="30"/>
  <c r="AB54" i="30"/>
  <c r="AA54" i="30"/>
  <c r="Z54" i="30"/>
  <c r="Y54" i="30"/>
  <c r="X54" i="30"/>
  <c r="W54" i="30"/>
  <c r="V54" i="30"/>
  <c r="U54" i="30"/>
  <c r="T54" i="30"/>
  <c r="S54" i="30"/>
  <c r="R54" i="30"/>
  <c r="Q54" i="30"/>
  <c r="P54" i="30"/>
  <c r="O54" i="30"/>
  <c r="N54" i="30"/>
  <c r="M54" i="30"/>
  <c r="L54" i="30"/>
  <c r="K54" i="30"/>
  <c r="J54" i="30"/>
  <c r="I54" i="30"/>
  <c r="H54" i="30"/>
  <c r="G54" i="30"/>
  <c r="F54" i="30"/>
  <c r="E54" i="30"/>
  <c r="D54" i="30"/>
  <c r="C54" i="30"/>
  <c r="B54" i="30"/>
  <c r="AC53" i="30"/>
  <c r="AB53" i="30"/>
  <c r="AA53" i="30"/>
  <c r="Z53" i="30"/>
  <c r="Y53" i="30"/>
  <c r="X53" i="30"/>
  <c r="W53" i="30"/>
  <c r="V53" i="30"/>
  <c r="U53" i="30"/>
  <c r="T53" i="30"/>
  <c r="S53" i="30"/>
  <c r="R53" i="30"/>
  <c r="Q53" i="30"/>
  <c r="P53" i="30"/>
  <c r="O53" i="30"/>
  <c r="N53" i="30"/>
  <c r="M53" i="30"/>
  <c r="L53" i="30"/>
  <c r="K53" i="30"/>
  <c r="J53" i="30"/>
  <c r="I53" i="30"/>
  <c r="H53" i="30"/>
  <c r="G53" i="30"/>
  <c r="F53" i="30"/>
  <c r="E53" i="30"/>
  <c r="D53" i="30"/>
  <c r="C53" i="30"/>
  <c r="B53" i="30"/>
  <c r="AC52" i="30"/>
  <c r="AB52" i="30"/>
  <c r="AA52" i="30"/>
  <c r="Z52" i="30"/>
  <c r="Y52" i="30"/>
  <c r="X52" i="30"/>
  <c r="W52" i="30"/>
  <c r="V52" i="30"/>
  <c r="U52" i="30"/>
  <c r="T52" i="30"/>
  <c r="S52" i="30"/>
  <c r="R52" i="30"/>
  <c r="Q52" i="30"/>
  <c r="P52" i="30"/>
  <c r="O52" i="30"/>
  <c r="N52" i="30"/>
  <c r="M52" i="30"/>
  <c r="L52" i="30"/>
  <c r="K52" i="30"/>
  <c r="J52" i="30"/>
  <c r="I52" i="30"/>
  <c r="H52" i="30"/>
  <c r="G52" i="30"/>
  <c r="F52" i="30"/>
  <c r="E52" i="30"/>
  <c r="D52" i="30"/>
  <c r="C52" i="30"/>
  <c r="B52" i="30"/>
  <c r="AC51" i="30"/>
  <c r="AB51" i="30"/>
  <c r="AA51" i="30"/>
  <c r="Z51" i="30"/>
  <c r="Y51" i="30"/>
  <c r="X51" i="30"/>
  <c r="W51" i="30"/>
  <c r="V51" i="30"/>
  <c r="U51" i="30"/>
  <c r="T51" i="30"/>
  <c r="S51" i="30"/>
  <c r="R51" i="30"/>
  <c r="Q51" i="30"/>
  <c r="P51" i="30"/>
  <c r="O51" i="30"/>
  <c r="N51" i="30"/>
  <c r="M51" i="30"/>
  <c r="L51" i="30"/>
  <c r="K51" i="30"/>
  <c r="J51" i="30"/>
  <c r="I51" i="30"/>
  <c r="H51" i="30"/>
  <c r="G51" i="30"/>
  <c r="F51" i="30"/>
  <c r="E51" i="30"/>
  <c r="D51" i="30"/>
  <c r="C51" i="30"/>
  <c r="B51" i="30"/>
  <c r="AC50" i="30"/>
  <c r="AB50" i="30"/>
  <c r="AA50" i="30"/>
  <c r="Z50" i="30"/>
  <c r="Y50" i="30"/>
  <c r="X50" i="30"/>
  <c r="W50" i="30"/>
  <c r="V50" i="30"/>
  <c r="U50" i="30"/>
  <c r="T50" i="30"/>
  <c r="S50" i="30"/>
  <c r="R50" i="30"/>
  <c r="Q50" i="30"/>
  <c r="P50" i="30"/>
  <c r="O50" i="30"/>
  <c r="N50" i="30"/>
  <c r="M50" i="30"/>
  <c r="L50" i="30"/>
  <c r="K50" i="30"/>
  <c r="J50" i="30"/>
  <c r="I50" i="30"/>
  <c r="H50" i="30"/>
  <c r="G50" i="30"/>
  <c r="F50" i="30"/>
  <c r="E50" i="30"/>
  <c r="D50" i="30"/>
  <c r="C50" i="30"/>
  <c r="B50" i="30"/>
  <c r="AC49" i="30"/>
  <c r="AB49" i="30"/>
  <c r="AA49" i="30"/>
  <c r="Z49" i="30"/>
  <c r="Y49" i="30"/>
  <c r="X49" i="30"/>
  <c r="W49" i="30"/>
  <c r="V49" i="30"/>
  <c r="U49" i="30"/>
  <c r="T49" i="30"/>
  <c r="S49" i="30"/>
  <c r="R49" i="30"/>
  <c r="Q49" i="30"/>
  <c r="P49" i="30"/>
  <c r="O49" i="30"/>
  <c r="N49" i="30"/>
  <c r="M49" i="30"/>
  <c r="L49" i="30"/>
  <c r="K49" i="30"/>
  <c r="J49" i="30"/>
  <c r="I49" i="30"/>
  <c r="H49" i="30"/>
  <c r="G49" i="30"/>
  <c r="F49" i="30"/>
  <c r="E49" i="30"/>
  <c r="D49" i="30"/>
  <c r="C49" i="30"/>
  <c r="B49" i="30"/>
  <c r="AC48" i="30"/>
  <c r="AB48" i="30"/>
  <c r="AA48" i="30"/>
  <c r="Z48" i="30"/>
  <c r="Y48" i="30"/>
  <c r="X48" i="30"/>
  <c r="W48" i="30"/>
  <c r="V48" i="30"/>
  <c r="U48" i="30"/>
  <c r="T48" i="30"/>
  <c r="S48" i="30"/>
  <c r="R48" i="30"/>
  <c r="Q48" i="30"/>
  <c r="P48" i="30"/>
  <c r="O48" i="30"/>
  <c r="N48" i="30"/>
  <c r="M48" i="30"/>
  <c r="L48" i="30"/>
  <c r="K48" i="30"/>
  <c r="J48" i="30"/>
  <c r="I48" i="30"/>
  <c r="H48" i="30"/>
  <c r="G48" i="30"/>
  <c r="F48" i="30"/>
  <c r="E48" i="30"/>
  <c r="D48" i="30"/>
  <c r="C48" i="30"/>
  <c r="B48" i="30"/>
  <c r="AC47" i="30"/>
  <c r="AB47" i="30"/>
  <c r="AA47" i="30"/>
  <c r="Z47" i="30"/>
  <c r="Y47" i="30"/>
  <c r="X47" i="30"/>
  <c r="W47" i="30"/>
  <c r="V47" i="30"/>
  <c r="U47" i="30"/>
  <c r="T47" i="30"/>
  <c r="S47" i="30"/>
  <c r="R47" i="30"/>
  <c r="Q47" i="30"/>
  <c r="P47" i="30"/>
  <c r="O47" i="30"/>
  <c r="N47" i="30"/>
  <c r="M47" i="30"/>
  <c r="L47" i="30"/>
  <c r="K47" i="30"/>
  <c r="J47" i="30"/>
  <c r="I47" i="30"/>
  <c r="H47" i="30"/>
  <c r="G47" i="30"/>
  <c r="F47" i="30"/>
  <c r="E47" i="30"/>
  <c r="D47" i="30"/>
  <c r="C47" i="30"/>
  <c r="B47" i="30"/>
  <c r="AC46" i="30"/>
  <c r="AB46" i="30"/>
  <c r="AA46" i="30"/>
  <c r="Z46" i="30"/>
  <c r="Y46" i="30"/>
  <c r="X46" i="30"/>
  <c r="W46" i="30"/>
  <c r="V46" i="30"/>
  <c r="U46" i="30"/>
  <c r="T46" i="30"/>
  <c r="S46" i="30"/>
  <c r="R46" i="30"/>
  <c r="Q46" i="30"/>
  <c r="P46" i="30"/>
  <c r="O46" i="30"/>
  <c r="N46" i="30"/>
  <c r="M46" i="30"/>
  <c r="L46" i="30"/>
  <c r="K46" i="30"/>
  <c r="J46" i="30"/>
  <c r="I46" i="30"/>
  <c r="H46" i="30"/>
  <c r="G46" i="30"/>
  <c r="F46" i="30"/>
  <c r="E46" i="30"/>
  <c r="D46" i="30"/>
  <c r="C46" i="30"/>
  <c r="B46" i="30"/>
  <c r="AC45" i="30"/>
  <c r="AB45" i="30"/>
  <c r="AA45" i="30"/>
  <c r="Z45" i="30"/>
  <c r="Y45" i="30"/>
  <c r="X45" i="30"/>
  <c r="W45" i="30"/>
  <c r="V45" i="30"/>
  <c r="U45" i="30"/>
  <c r="T45" i="30"/>
  <c r="S45" i="30"/>
  <c r="R45" i="30"/>
  <c r="Q45" i="30"/>
  <c r="P45" i="30"/>
  <c r="O45" i="30"/>
  <c r="N45" i="30"/>
  <c r="M45" i="30"/>
  <c r="L45" i="30"/>
  <c r="K45" i="30"/>
  <c r="J45" i="30"/>
  <c r="I45" i="30"/>
  <c r="H45" i="30"/>
  <c r="G45" i="30"/>
  <c r="F45" i="30"/>
  <c r="E45" i="30"/>
  <c r="D45" i="30"/>
  <c r="C45" i="30"/>
  <c r="B45" i="30"/>
  <c r="AC44" i="30"/>
  <c r="AB44" i="30"/>
  <c r="AA44" i="30"/>
  <c r="Z44" i="30"/>
  <c r="Y44" i="30"/>
  <c r="X44" i="30"/>
  <c r="W44" i="30"/>
  <c r="V44" i="30"/>
  <c r="U44" i="30"/>
  <c r="T44" i="30"/>
  <c r="S44" i="30"/>
  <c r="R44" i="30"/>
  <c r="Q44" i="30"/>
  <c r="P44" i="30"/>
  <c r="O44" i="30"/>
  <c r="N44" i="30"/>
  <c r="M44" i="30"/>
  <c r="L44" i="30"/>
  <c r="K44" i="30"/>
  <c r="J44" i="30"/>
  <c r="I44" i="30"/>
  <c r="H44" i="30"/>
  <c r="G44" i="30"/>
  <c r="F44" i="30"/>
  <c r="E44" i="30"/>
  <c r="D44" i="30"/>
  <c r="C44" i="30"/>
  <c r="B44" i="30"/>
  <c r="AC43" i="30"/>
  <c r="AB43" i="30"/>
  <c r="AA43" i="30"/>
  <c r="Z43" i="30"/>
  <c r="Y43" i="30"/>
  <c r="X43" i="30"/>
  <c r="W43" i="30"/>
  <c r="V43" i="30"/>
  <c r="U43" i="30"/>
  <c r="T43" i="30"/>
  <c r="S43" i="30"/>
  <c r="R43" i="30"/>
  <c r="Q43" i="30"/>
  <c r="P43" i="30"/>
  <c r="O43" i="30"/>
  <c r="N43" i="30"/>
  <c r="M43" i="30"/>
  <c r="L43" i="30"/>
  <c r="K43" i="30"/>
  <c r="J43" i="30"/>
  <c r="I43" i="30"/>
  <c r="H43" i="30"/>
  <c r="G43" i="30"/>
  <c r="F43" i="30"/>
  <c r="E43" i="30"/>
  <c r="D43" i="30"/>
  <c r="C43" i="30"/>
  <c r="B43" i="30"/>
  <c r="AC42" i="30"/>
  <c r="AB42" i="30"/>
  <c r="AA42" i="30"/>
  <c r="Z42" i="30"/>
  <c r="Y42" i="30"/>
  <c r="X42" i="30"/>
  <c r="W42" i="30"/>
  <c r="V42" i="30"/>
  <c r="U42" i="30"/>
  <c r="T42" i="30"/>
  <c r="S42" i="30"/>
  <c r="R42" i="30"/>
  <c r="Q42" i="30"/>
  <c r="P42" i="30"/>
  <c r="O42" i="30"/>
  <c r="N42" i="30"/>
  <c r="M42" i="30"/>
  <c r="L42" i="30"/>
  <c r="K42" i="30"/>
  <c r="J42" i="30"/>
  <c r="I42" i="30"/>
  <c r="H42" i="30"/>
  <c r="G42" i="30"/>
  <c r="F42" i="30"/>
  <c r="E42" i="30"/>
  <c r="D42" i="30"/>
  <c r="C42" i="30"/>
  <c r="B42" i="30"/>
  <c r="AC41" i="30"/>
  <c r="AB41" i="30"/>
  <c r="AA41" i="30"/>
  <c r="Z41" i="30"/>
  <c r="Y41" i="30"/>
  <c r="X41" i="30"/>
  <c r="W41" i="30"/>
  <c r="V41" i="30"/>
  <c r="U41" i="30"/>
  <c r="T41" i="30"/>
  <c r="S41" i="30"/>
  <c r="R41" i="30"/>
  <c r="Q41" i="30"/>
  <c r="P41" i="30"/>
  <c r="O41" i="30"/>
  <c r="N41" i="30"/>
  <c r="M41" i="30"/>
  <c r="L41" i="30"/>
  <c r="K41" i="30"/>
  <c r="J41" i="30"/>
  <c r="I41" i="30"/>
  <c r="H41" i="30"/>
  <c r="G41" i="30"/>
  <c r="F41" i="30"/>
  <c r="E41" i="30"/>
  <c r="D41" i="30"/>
  <c r="C41" i="30"/>
  <c r="B41" i="30"/>
  <c r="AC40" i="30"/>
  <c r="AB40" i="30"/>
  <c r="AA40" i="30"/>
  <c r="Z40" i="30"/>
  <c r="Y40" i="30"/>
  <c r="X40" i="30"/>
  <c r="W40" i="30"/>
  <c r="V40" i="30"/>
  <c r="U40" i="30"/>
  <c r="T40" i="30"/>
  <c r="S40" i="30"/>
  <c r="R40" i="30"/>
  <c r="Q40" i="30"/>
  <c r="P40" i="30"/>
  <c r="O40" i="30"/>
  <c r="N40" i="30"/>
  <c r="M40" i="30"/>
  <c r="L40" i="30"/>
  <c r="K40" i="30"/>
  <c r="J40" i="30"/>
  <c r="I40" i="30"/>
  <c r="H40" i="30"/>
  <c r="G40" i="30"/>
  <c r="F40" i="30"/>
  <c r="E40" i="30"/>
  <c r="D40" i="30"/>
  <c r="C40" i="30"/>
  <c r="B40" i="30"/>
  <c r="AC39" i="30"/>
  <c r="AB39" i="30"/>
  <c r="AA39" i="30"/>
  <c r="Z39" i="30"/>
  <c r="Y39" i="30"/>
  <c r="X39" i="30"/>
  <c r="W39" i="30"/>
  <c r="V39" i="30"/>
  <c r="U39" i="30"/>
  <c r="T39" i="30"/>
  <c r="S39" i="30"/>
  <c r="R39" i="30"/>
  <c r="Q39" i="30"/>
  <c r="P39" i="30"/>
  <c r="O39" i="30"/>
  <c r="N39" i="30"/>
  <c r="M39" i="30"/>
  <c r="L39" i="30"/>
  <c r="K39" i="30"/>
  <c r="J39" i="30"/>
  <c r="I39" i="30"/>
  <c r="H39" i="30"/>
  <c r="G39" i="30"/>
  <c r="F39" i="30"/>
  <c r="E39" i="30"/>
  <c r="D39" i="30"/>
  <c r="C39" i="30"/>
  <c r="B39" i="30"/>
  <c r="AC38" i="30"/>
  <c r="AB38" i="30"/>
  <c r="AA38" i="30"/>
  <c r="Z38" i="30"/>
  <c r="Y38" i="30"/>
  <c r="X38" i="30"/>
  <c r="W38" i="30"/>
  <c r="V38" i="30"/>
  <c r="U38" i="30"/>
  <c r="T38" i="30"/>
  <c r="S38" i="30"/>
  <c r="R38" i="30"/>
  <c r="Q38" i="30"/>
  <c r="P38" i="30"/>
  <c r="O38" i="30"/>
  <c r="N38" i="30"/>
  <c r="M38" i="30"/>
  <c r="L38" i="30"/>
  <c r="K38" i="30"/>
  <c r="J38" i="30"/>
  <c r="I38" i="30"/>
  <c r="H38" i="30"/>
  <c r="G38" i="30"/>
  <c r="F38" i="30"/>
  <c r="E38" i="30"/>
  <c r="D38" i="30"/>
  <c r="C38" i="30"/>
  <c r="B38" i="30"/>
  <c r="AC37" i="30"/>
  <c r="AB37" i="30"/>
  <c r="AA37" i="30"/>
  <c r="Z37" i="30"/>
  <c r="Y37" i="30"/>
  <c r="X37" i="30"/>
  <c r="W37" i="30"/>
  <c r="V37" i="30"/>
  <c r="U37" i="30"/>
  <c r="T37" i="30"/>
  <c r="S37" i="30"/>
  <c r="R37" i="30"/>
  <c r="Q37" i="30"/>
  <c r="P37" i="30"/>
  <c r="O37" i="30"/>
  <c r="N37" i="30"/>
  <c r="M37" i="30"/>
  <c r="L37" i="30"/>
  <c r="K37" i="30"/>
  <c r="J37" i="30"/>
  <c r="I37" i="30"/>
  <c r="H37" i="30"/>
  <c r="G37" i="30"/>
  <c r="F37" i="30"/>
  <c r="E37" i="30"/>
  <c r="D37" i="30"/>
  <c r="C37" i="30"/>
  <c r="B37" i="30"/>
  <c r="AC36" i="30"/>
  <c r="AB36" i="30"/>
  <c r="AA36" i="30"/>
  <c r="Z36" i="30"/>
  <c r="Y36" i="30"/>
  <c r="X36" i="30"/>
  <c r="W36" i="30"/>
  <c r="V36" i="30"/>
  <c r="U36" i="30"/>
  <c r="T36" i="30"/>
  <c r="S36" i="30"/>
  <c r="R36" i="30"/>
  <c r="Q36" i="30"/>
  <c r="P36" i="30"/>
  <c r="O36" i="30"/>
  <c r="N36" i="30"/>
  <c r="M36" i="30"/>
  <c r="L36" i="30"/>
  <c r="K36" i="30"/>
  <c r="J36" i="30"/>
  <c r="I36" i="30"/>
  <c r="H36" i="30"/>
  <c r="G36" i="30"/>
  <c r="F36" i="30"/>
  <c r="E36" i="30"/>
  <c r="D36" i="30"/>
  <c r="C36" i="30"/>
  <c r="B36" i="30"/>
  <c r="AC35" i="30"/>
  <c r="AB35" i="30"/>
  <c r="AA35" i="30"/>
  <c r="Z35" i="30"/>
  <c r="Y35" i="30"/>
  <c r="X35" i="30"/>
  <c r="W35" i="30"/>
  <c r="V35" i="30"/>
  <c r="U35" i="30"/>
  <c r="T35" i="30"/>
  <c r="S35" i="30"/>
  <c r="R35" i="30"/>
  <c r="Q35" i="30"/>
  <c r="P35" i="30"/>
  <c r="O35" i="30"/>
  <c r="N35" i="30"/>
  <c r="M35" i="30"/>
  <c r="L35" i="30"/>
  <c r="K35" i="30"/>
  <c r="J35" i="30"/>
  <c r="I35" i="30"/>
  <c r="H35" i="30"/>
  <c r="G35" i="30"/>
  <c r="F35" i="30"/>
  <c r="E35" i="30"/>
  <c r="D35" i="30"/>
  <c r="C35" i="30"/>
  <c r="B35" i="30"/>
  <c r="AC34" i="30"/>
  <c r="AB34" i="30"/>
  <c r="AA34" i="30"/>
  <c r="Z34" i="30"/>
  <c r="Y34" i="30"/>
  <c r="X34" i="30"/>
  <c r="W34" i="30"/>
  <c r="V34" i="30"/>
  <c r="U34" i="30"/>
  <c r="T34" i="30"/>
  <c r="S34" i="30"/>
  <c r="R34" i="30"/>
  <c r="Q34" i="30"/>
  <c r="P34" i="30"/>
  <c r="O34" i="30"/>
  <c r="N34" i="30"/>
  <c r="M34" i="30"/>
  <c r="L34" i="30"/>
  <c r="K34" i="30"/>
  <c r="J34" i="30"/>
  <c r="I34" i="30"/>
  <c r="H34" i="30"/>
  <c r="G34" i="30"/>
  <c r="F34" i="30"/>
  <c r="E34" i="30"/>
  <c r="D34" i="30"/>
  <c r="C34" i="30"/>
  <c r="B34" i="30"/>
  <c r="AC33" i="30"/>
  <c r="AB33" i="30"/>
  <c r="AA33" i="30"/>
  <c r="Z33" i="30"/>
  <c r="Y33" i="30"/>
  <c r="X33" i="30"/>
  <c r="W33" i="30"/>
  <c r="V33" i="30"/>
  <c r="U33" i="30"/>
  <c r="T33" i="30"/>
  <c r="S33" i="30"/>
  <c r="R33" i="30"/>
  <c r="Q33" i="30"/>
  <c r="P33" i="30"/>
  <c r="O33" i="30"/>
  <c r="N33" i="30"/>
  <c r="M33" i="30"/>
  <c r="L33" i="30"/>
  <c r="K33" i="30"/>
  <c r="J33" i="30"/>
  <c r="I33" i="30"/>
  <c r="H33" i="30"/>
  <c r="G33" i="30"/>
  <c r="F33" i="30"/>
  <c r="E33" i="30"/>
  <c r="D33" i="30"/>
  <c r="C33" i="30"/>
  <c r="B33" i="30"/>
  <c r="AC32" i="30"/>
  <c r="AB32" i="30"/>
  <c r="AA32" i="30"/>
  <c r="Z32" i="30"/>
  <c r="Y32" i="30"/>
  <c r="X32" i="30"/>
  <c r="W32" i="30"/>
  <c r="V32" i="30"/>
  <c r="U32" i="30"/>
  <c r="T32" i="30"/>
  <c r="S32" i="30"/>
  <c r="R32" i="30"/>
  <c r="Q32" i="30"/>
  <c r="P32" i="30"/>
  <c r="O32" i="30"/>
  <c r="N32" i="30"/>
  <c r="M32" i="30"/>
  <c r="L32" i="30"/>
  <c r="K32" i="30"/>
  <c r="J32" i="30"/>
  <c r="I32" i="30"/>
  <c r="H32" i="30"/>
  <c r="G32" i="30"/>
  <c r="F32" i="30"/>
  <c r="E32" i="30"/>
  <c r="D32" i="30"/>
  <c r="C32" i="30"/>
  <c r="B32" i="30"/>
  <c r="AC31" i="30"/>
  <c r="AB31" i="30"/>
  <c r="AA31" i="30"/>
  <c r="Z31" i="30"/>
  <c r="Y31" i="30"/>
  <c r="X31" i="30"/>
  <c r="W31" i="30"/>
  <c r="V31" i="30"/>
  <c r="U31" i="30"/>
  <c r="T31" i="30"/>
  <c r="S31" i="30"/>
  <c r="R31" i="30"/>
  <c r="Q31" i="30"/>
  <c r="P31" i="30"/>
  <c r="O31" i="30"/>
  <c r="N31" i="30"/>
  <c r="M31" i="30"/>
  <c r="L31" i="30"/>
  <c r="K31" i="30"/>
  <c r="J31" i="30"/>
  <c r="I31" i="30"/>
  <c r="H31" i="30"/>
  <c r="G31" i="30"/>
  <c r="F31" i="30"/>
  <c r="E31" i="30"/>
  <c r="D31" i="30"/>
  <c r="C31" i="30"/>
  <c r="B31" i="30"/>
  <c r="AC30" i="30"/>
  <c r="AB30" i="30"/>
  <c r="AA30" i="30"/>
  <c r="Z30" i="30"/>
  <c r="Y30" i="30"/>
  <c r="X30" i="30"/>
  <c r="W30" i="30"/>
  <c r="V30" i="30"/>
  <c r="U30" i="30"/>
  <c r="T30" i="30"/>
  <c r="S30" i="30"/>
  <c r="R30" i="30"/>
  <c r="Q30" i="30"/>
  <c r="P30" i="30"/>
  <c r="O30" i="30"/>
  <c r="N30" i="30"/>
  <c r="M30" i="30"/>
  <c r="L30" i="30"/>
  <c r="K30" i="30"/>
  <c r="J30" i="30"/>
  <c r="I30" i="30"/>
  <c r="H30" i="30"/>
  <c r="G30" i="30"/>
  <c r="F30" i="30"/>
  <c r="E30" i="30"/>
  <c r="D30" i="30"/>
  <c r="C30" i="30"/>
  <c r="B30" i="30"/>
  <c r="AC29" i="30"/>
  <c r="AB29" i="30"/>
  <c r="AA29" i="30"/>
  <c r="Z29" i="30"/>
  <c r="Y29" i="30"/>
  <c r="X29" i="30"/>
  <c r="W29" i="30"/>
  <c r="V29" i="30"/>
  <c r="U29" i="30"/>
  <c r="T29" i="30"/>
  <c r="S29" i="30"/>
  <c r="R29" i="30"/>
  <c r="Q29" i="30"/>
  <c r="P29" i="30"/>
  <c r="O29" i="30"/>
  <c r="N29" i="30"/>
  <c r="M29" i="30"/>
  <c r="L29" i="30"/>
  <c r="K29" i="30"/>
  <c r="J29" i="30"/>
  <c r="I29" i="30"/>
  <c r="H29" i="30"/>
  <c r="G29" i="30"/>
  <c r="F29" i="30"/>
  <c r="E29" i="30"/>
  <c r="D29" i="30"/>
  <c r="C29" i="30"/>
  <c r="B29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C28" i="30"/>
  <c r="B28" i="30"/>
  <c r="AC27" i="30"/>
  <c r="AB27" i="30"/>
  <c r="AA27" i="30"/>
  <c r="Z27" i="30"/>
  <c r="Y27" i="30"/>
  <c r="X27" i="30"/>
  <c r="W27" i="30"/>
  <c r="V27" i="30"/>
  <c r="U27" i="30"/>
  <c r="T27" i="30"/>
  <c r="S27" i="30"/>
  <c r="R27" i="30"/>
  <c r="Q27" i="30"/>
  <c r="P27" i="30"/>
  <c r="O27" i="30"/>
  <c r="N27" i="30"/>
  <c r="M27" i="30"/>
  <c r="L27" i="30"/>
  <c r="K27" i="30"/>
  <c r="J27" i="30"/>
  <c r="I27" i="30"/>
  <c r="H27" i="30"/>
  <c r="G27" i="30"/>
  <c r="F27" i="30"/>
  <c r="E27" i="30"/>
  <c r="D27" i="30"/>
  <c r="C27" i="30"/>
  <c r="B27" i="30"/>
  <c r="A27" i="30"/>
  <c r="AC26" i="30"/>
  <c r="AB26" i="30"/>
  <c r="AA26" i="30"/>
  <c r="Z26" i="30"/>
  <c r="Y26" i="30"/>
  <c r="X26" i="30"/>
  <c r="W26" i="30"/>
  <c r="V26" i="30"/>
  <c r="U26" i="30"/>
  <c r="T26" i="30"/>
  <c r="S26" i="30"/>
  <c r="R26" i="30"/>
  <c r="Q26" i="30"/>
  <c r="P26" i="30"/>
  <c r="O26" i="30"/>
  <c r="N26" i="30"/>
  <c r="M26" i="30"/>
  <c r="L26" i="30"/>
  <c r="K26" i="30"/>
  <c r="J26" i="30"/>
  <c r="I26" i="30"/>
  <c r="H26" i="30"/>
  <c r="G26" i="30"/>
  <c r="F26" i="30"/>
  <c r="E26" i="30"/>
  <c r="D26" i="30"/>
  <c r="C26" i="30"/>
  <c r="B26" i="30"/>
  <c r="A26" i="30"/>
  <c r="AC25" i="30"/>
  <c r="AB25" i="30"/>
  <c r="AA25" i="30"/>
  <c r="Z25" i="30"/>
  <c r="Y25" i="30"/>
  <c r="X25" i="30"/>
  <c r="W25" i="30"/>
  <c r="V25" i="30"/>
  <c r="U25" i="30"/>
  <c r="T25" i="30"/>
  <c r="S25" i="30"/>
  <c r="R25" i="30"/>
  <c r="Q25" i="30"/>
  <c r="P25" i="30"/>
  <c r="O25" i="30"/>
  <c r="N25" i="30"/>
  <c r="M25" i="30"/>
  <c r="L25" i="30"/>
  <c r="K25" i="30"/>
  <c r="J25" i="30"/>
  <c r="I25" i="30"/>
  <c r="H25" i="30"/>
  <c r="G25" i="30"/>
  <c r="F25" i="30"/>
  <c r="E25" i="30"/>
  <c r="D25" i="30"/>
  <c r="C25" i="30"/>
  <c r="B25" i="30"/>
  <c r="A25" i="30"/>
  <c r="AC24" i="30"/>
  <c r="AB24" i="30"/>
  <c r="AA24" i="30"/>
  <c r="Z24" i="30"/>
  <c r="Y24" i="30"/>
  <c r="X24" i="30"/>
  <c r="W24" i="30"/>
  <c r="V24" i="30"/>
  <c r="U24" i="30"/>
  <c r="T24" i="30"/>
  <c r="S24" i="30"/>
  <c r="R24" i="30"/>
  <c r="Q24" i="30"/>
  <c r="P24" i="30"/>
  <c r="O24" i="30"/>
  <c r="N24" i="30"/>
  <c r="M24" i="30"/>
  <c r="L24" i="30"/>
  <c r="K24" i="30"/>
  <c r="J24" i="30"/>
  <c r="I24" i="30"/>
  <c r="H24" i="30"/>
  <c r="G24" i="30"/>
  <c r="F24" i="30"/>
  <c r="E24" i="30"/>
  <c r="D24" i="30"/>
  <c r="C24" i="30"/>
  <c r="B24" i="30"/>
  <c r="A24" i="30"/>
  <c r="AC23" i="30"/>
  <c r="AB23" i="30"/>
  <c r="AA23" i="30"/>
  <c r="Z23" i="30"/>
  <c r="Y23" i="30"/>
  <c r="X23" i="30"/>
  <c r="W23" i="30"/>
  <c r="V23" i="30"/>
  <c r="U23" i="30"/>
  <c r="T23" i="30"/>
  <c r="S23" i="30"/>
  <c r="R23" i="30"/>
  <c r="Q23" i="30"/>
  <c r="P23" i="30"/>
  <c r="O23" i="30"/>
  <c r="N23" i="30"/>
  <c r="M23" i="30"/>
  <c r="L23" i="30"/>
  <c r="K23" i="30"/>
  <c r="J23" i="30"/>
  <c r="I23" i="30"/>
  <c r="H23" i="30"/>
  <c r="G23" i="30"/>
  <c r="F23" i="30"/>
  <c r="E23" i="30"/>
  <c r="D23" i="30"/>
  <c r="C23" i="30"/>
  <c r="B23" i="30"/>
  <c r="A23" i="30"/>
  <c r="AC22" i="30"/>
  <c r="AB22" i="30"/>
  <c r="AA22" i="30"/>
  <c r="Z22" i="30"/>
  <c r="Y22" i="30"/>
  <c r="X22" i="30"/>
  <c r="W22" i="30"/>
  <c r="V22" i="30"/>
  <c r="U22" i="30"/>
  <c r="T22" i="30"/>
  <c r="S22" i="30"/>
  <c r="R22" i="30"/>
  <c r="Q22" i="30"/>
  <c r="P22" i="30"/>
  <c r="O22" i="30"/>
  <c r="N22" i="30"/>
  <c r="M22" i="30"/>
  <c r="L22" i="30"/>
  <c r="K22" i="30"/>
  <c r="J22" i="30"/>
  <c r="I22" i="30"/>
  <c r="H22" i="30"/>
  <c r="G22" i="30"/>
  <c r="F22" i="30"/>
  <c r="E22" i="30"/>
  <c r="D22" i="30"/>
  <c r="C22" i="30"/>
  <c r="B22" i="30"/>
  <c r="A22" i="30"/>
  <c r="AC21" i="30"/>
  <c r="AB21" i="30"/>
  <c r="AA21" i="30"/>
  <c r="Z21" i="30"/>
  <c r="Y21" i="30"/>
  <c r="X21" i="30"/>
  <c r="W21" i="30"/>
  <c r="V21" i="30"/>
  <c r="U21" i="30"/>
  <c r="T21" i="30"/>
  <c r="S21" i="30"/>
  <c r="R21" i="30"/>
  <c r="Q21" i="30"/>
  <c r="P21" i="30"/>
  <c r="O21" i="30"/>
  <c r="N21" i="30"/>
  <c r="M21" i="30"/>
  <c r="L21" i="30"/>
  <c r="K21" i="30"/>
  <c r="J21" i="30"/>
  <c r="I21" i="30"/>
  <c r="H21" i="30"/>
  <c r="G21" i="30"/>
  <c r="F21" i="30"/>
  <c r="E21" i="30"/>
  <c r="D21" i="30"/>
  <c r="C21" i="30"/>
  <c r="B21" i="30"/>
  <c r="A21" i="30"/>
  <c r="AC20" i="30"/>
  <c r="AB20" i="30"/>
  <c r="AA20" i="30"/>
  <c r="Z20" i="30"/>
  <c r="Y20" i="30"/>
  <c r="X20" i="30"/>
  <c r="W20" i="30"/>
  <c r="V20" i="30"/>
  <c r="U20" i="30"/>
  <c r="T20" i="30"/>
  <c r="S20" i="30"/>
  <c r="R20" i="30"/>
  <c r="Q20" i="30"/>
  <c r="P20" i="30"/>
  <c r="O20" i="30"/>
  <c r="N20" i="30"/>
  <c r="M20" i="30"/>
  <c r="L20" i="30"/>
  <c r="K20" i="30"/>
  <c r="J20" i="30"/>
  <c r="I20" i="30"/>
  <c r="H20" i="30"/>
  <c r="G20" i="30"/>
  <c r="F20" i="30"/>
  <c r="E20" i="30"/>
  <c r="D20" i="30"/>
  <c r="C20" i="30"/>
  <c r="B20" i="30"/>
  <c r="A20" i="30"/>
  <c r="AC19" i="30"/>
  <c r="AB19" i="30"/>
  <c r="AA19" i="30"/>
  <c r="Z19" i="30"/>
  <c r="Y19" i="30"/>
  <c r="X19" i="30"/>
  <c r="W19" i="30"/>
  <c r="V19" i="30"/>
  <c r="U19" i="30"/>
  <c r="T19" i="30"/>
  <c r="S19" i="30"/>
  <c r="R19" i="30"/>
  <c r="Q19" i="30"/>
  <c r="P19" i="30"/>
  <c r="O19" i="30"/>
  <c r="N19" i="30"/>
  <c r="M19" i="30"/>
  <c r="L19" i="30"/>
  <c r="K19" i="30"/>
  <c r="J19" i="30"/>
  <c r="I19" i="30"/>
  <c r="H19" i="30"/>
  <c r="G19" i="30"/>
  <c r="F19" i="30"/>
  <c r="E19" i="30"/>
  <c r="D19" i="30"/>
  <c r="C19" i="30"/>
  <c r="B19" i="30"/>
  <c r="A19" i="30"/>
  <c r="AC18" i="30"/>
  <c r="AB18" i="30"/>
  <c r="AA18" i="30"/>
  <c r="Z18" i="30"/>
  <c r="Y18" i="30"/>
  <c r="X18" i="30"/>
  <c r="W18" i="30"/>
  <c r="V18" i="30"/>
  <c r="U18" i="30"/>
  <c r="T18" i="30"/>
  <c r="S18" i="30"/>
  <c r="R18" i="30"/>
  <c r="Q18" i="30"/>
  <c r="P18" i="30"/>
  <c r="O18" i="30"/>
  <c r="N18" i="30"/>
  <c r="M18" i="30"/>
  <c r="L18" i="30"/>
  <c r="K18" i="30"/>
  <c r="J18" i="30"/>
  <c r="I18" i="30"/>
  <c r="H18" i="30"/>
  <c r="G18" i="30"/>
  <c r="F18" i="30"/>
  <c r="E18" i="30"/>
  <c r="D18" i="30"/>
  <c r="C18" i="30"/>
  <c r="B18" i="30"/>
  <c r="A18" i="30"/>
  <c r="AC17" i="30"/>
  <c r="AB17" i="30"/>
  <c r="AA17" i="30"/>
  <c r="Z17" i="30"/>
  <c r="Y17" i="30"/>
  <c r="X17" i="30"/>
  <c r="W17" i="30"/>
  <c r="V17" i="30"/>
  <c r="U17" i="30"/>
  <c r="T17" i="30"/>
  <c r="S17" i="30"/>
  <c r="R17" i="30"/>
  <c r="Q17" i="30"/>
  <c r="P17" i="30"/>
  <c r="O17" i="30"/>
  <c r="N17" i="30"/>
  <c r="M17" i="30"/>
  <c r="L17" i="30"/>
  <c r="K17" i="30"/>
  <c r="J17" i="30"/>
  <c r="I17" i="30"/>
  <c r="H17" i="30"/>
  <c r="G17" i="30"/>
  <c r="F17" i="30"/>
  <c r="E17" i="30"/>
  <c r="D17" i="30"/>
  <c r="C17" i="30"/>
  <c r="B17" i="30"/>
  <c r="A17" i="30"/>
  <c r="AC16" i="30"/>
  <c r="AB16" i="30"/>
  <c r="AA16" i="30"/>
  <c r="Z16" i="30"/>
  <c r="Y16" i="30"/>
  <c r="X16" i="30"/>
  <c r="W16" i="30"/>
  <c r="V16" i="30"/>
  <c r="U16" i="30"/>
  <c r="T16" i="30"/>
  <c r="S16" i="30"/>
  <c r="R16" i="30"/>
  <c r="Q16" i="30"/>
  <c r="P16" i="30"/>
  <c r="O16" i="30"/>
  <c r="N16" i="30"/>
  <c r="M16" i="30"/>
  <c r="L16" i="30"/>
  <c r="K16" i="30"/>
  <c r="J16" i="30"/>
  <c r="I16" i="30"/>
  <c r="H16" i="30"/>
  <c r="G16" i="30"/>
  <c r="F16" i="30"/>
  <c r="E16" i="30"/>
  <c r="D16" i="30"/>
  <c r="C16" i="30"/>
  <c r="B16" i="30"/>
  <c r="A16" i="30"/>
  <c r="AC15" i="30"/>
  <c r="AB15" i="30"/>
  <c r="AA15" i="30"/>
  <c r="Z15" i="30"/>
  <c r="Y15" i="30"/>
  <c r="X15" i="30"/>
  <c r="W15" i="30"/>
  <c r="V15" i="30"/>
  <c r="U15" i="30"/>
  <c r="T15" i="30"/>
  <c r="S15" i="30"/>
  <c r="R15" i="30"/>
  <c r="Q15" i="30"/>
  <c r="P15" i="30"/>
  <c r="O15" i="30"/>
  <c r="N15" i="30"/>
  <c r="M15" i="30"/>
  <c r="L15" i="30"/>
  <c r="K15" i="30"/>
  <c r="J15" i="30"/>
  <c r="I15" i="30"/>
  <c r="H15" i="30"/>
  <c r="G15" i="30"/>
  <c r="F15" i="30"/>
  <c r="E15" i="30"/>
  <c r="D15" i="30"/>
  <c r="C15" i="30"/>
  <c r="B15" i="30"/>
  <c r="A15" i="30"/>
  <c r="AC14" i="30"/>
  <c r="AB14" i="30"/>
  <c r="AA14" i="30"/>
  <c r="Z14" i="30"/>
  <c r="Y14" i="30"/>
  <c r="X14" i="30"/>
  <c r="W14" i="30"/>
  <c r="V14" i="30"/>
  <c r="U14" i="30"/>
  <c r="T14" i="30"/>
  <c r="S14" i="30"/>
  <c r="R14" i="30"/>
  <c r="Q14" i="30"/>
  <c r="P14" i="30"/>
  <c r="O14" i="30"/>
  <c r="N14" i="30"/>
  <c r="M14" i="30"/>
  <c r="L14" i="30"/>
  <c r="K14" i="30"/>
  <c r="J14" i="30"/>
  <c r="I14" i="30"/>
  <c r="H14" i="30"/>
  <c r="G14" i="30"/>
  <c r="F14" i="30"/>
  <c r="E14" i="30"/>
  <c r="D14" i="30"/>
  <c r="C14" i="30"/>
  <c r="B14" i="30"/>
  <c r="A14" i="30"/>
  <c r="AC13" i="30"/>
  <c r="AB13" i="30"/>
  <c r="AA13" i="30"/>
  <c r="Z13" i="30"/>
  <c r="Y13" i="30"/>
  <c r="X13" i="30"/>
  <c r="W13" i="30"/>
  <c r="V13" i="30"/>
  <c r="U13" i="30"/>
  <c r="T13" i="30"/>
  <c r="S13" i="30"/>
  <c r="R13" i="30"/>
  <c r="Q13" i="30"/>
  <c r="P13" i="30"/>
  <c r="O13" i="30"/>
  <c r="N13" i="30"/>
  <c r="M13" i="30"/>
  <c r="L13" i="30"/>
  <c r="K13" i="30"/>
  <c r="J13" i="30"/>
  <c r="I13" i="30"/>
  <c r="H13" i="30"/>
  <c r="G13" i="30"/>
  <c r="F13" i="30"/>
  <c r="E13" i="30"/>
  <c r="D13" i="30"/>
  <c r="C13" i="30"/>
  <c r="B13" i="30"/>
  <c r="A13" i="30"/>
  <c r="AC12" i="30"/>
  <c r="AB12" i="30"/>
  <c r="AA12" i="30"/>
  <c r="Z12" i="30"/>
  <c r="Y12" i="30"/>
  <c r="X12" i="30"/>
  <c r="W12" i="30"/>
  <c r="V12" i="30"/>
  <c r="U12" i="30"/>
  <c r="T12" i="30"/>
  <c r="S12" i="30"/>
  <c r="R12" i="30"/>
  <c r="Q12" i="30"/>
  <c r="P12" i="30"/>
  <c r="O12" i="30"/>
  <c r="N12" i="30"/>
  <c r="M12" i="30"/>
  <c r="L12" i="30"/>
  <c r="K12" i="30"/>
  <c r="J12" i="30"/>
  <c r="I12" i="30"/>
  <c r="H12" i="30"/>
  <c r="G12" i="30"/>
  <c r="F12" i="30"/>
  <c r="E12" i="30"/>
  <c r="D12" i="30"/>
  <c r="C12" i="30"/>
  <c r="B12" i="30"/>
  <c r="A12" i="30"/>
  <c r="AC11" i="30"/>
  <c r="AB11" i="30"/>
  <c r="AA11" i="30"/>
  <c r="Z11" i="30"/>
  <c r="Y11" i="30"/>
  <c r="X11" i="30"/>
  <c r="W11" i="30"/>
  <c r="V11" i="30"/>
  <c r="U11" i="30"/>
  <c r="T11" i="30"/>
  <c r="S11" i="30"/>
  <c r="R11" i="30"/>
  <c r="Q11" i="30"/>
  <c r="P11" i="30"/>
  <c r="O11" i="30"/>
  <c r="N11" i="30"/>
  <c r="M11" i="30"/>
  <c r="L11" i="30"/>
  <c r="K11" i="30"/>
  <c r="J11" i="30"/>
  <c r="I11" i="30"/>
  <c r="H11" i="30"/>
  <c r="G11" i="30"/>
  <c r="F11" i="30"/>
  <c r="E11" i="30"/>
  <c r="D11" i="30"/>
  <c r="C11" i="30"/>
  <c r="B11" i="30"/>
  <c r="A11" i="30"/>
  <c r="AC10" i="30"/>
  <c r="AB10" i="30"/>
  <c r="AA10" i="30"/>
  <c r="Z10" i="30"/>
  <c r="Y10" i="30"/>
  <c r="X10" i="30"/>
  <c r="W10" i="30"/>
  <c r="V10" i="30"/>
  <c r="U10" i="30"/>
  <c r="T10" i="30"/>
  <c r="S10" i="30"/>
  <c r="R10" i="30"/>
  <c r="Q10" i="30"/>
  <c r="P10" i="30"/>
  <c r="O10" i="30"/>
  <c r="N10" i="30"/>
  <c r="M10" i="30"/>
  <c r="L10" i="30"/>
  <c r="K10" i="30"/>
  <c r="J10" i="30"/>
  <c r="I10" i="30"/>
  <c r="H10" i="30"/>
  <c r="G10" i="30"/>
  <c r="F10" i="30"/>
  <c r="E10" i="30"/>
  <c r="D10" i="30"/>
  <c r="C10" i="30"/>
  <c r="B10" i="30"/>
  <c r="A10" i="30"/>
  <c r="AC9" i="30"/>
  <c r="AB9" i="30"/>
  <c r="AA9" i="30"/>
  <c r="Z9" i="30"/>
  <c r="Y9" i="30"/>
  <c r="X9" i="30"/>
  <c r="W9" i="30"/>
  <c r="V9" i="30"/>
  <c r="U9" i="30"/>
  <c r="T9" i="30"/>
  <c r="S9" i="30"/>
  <c r="R9" i="30"/>
  <c r="Q9" i="30"/>
  <c r="P9" i="30"/>
  <c r="O9" i="30"/>
  <c r="N9" i="30"/>
  <c r="M9" i="30"/>
  <c r="L9" i="30"/>
  <c r="K9" i="30"/>
  <c r="J9" i="30"/>
  <c r="I9" i="30"/>
  <c r="H9" i="30"/>
  <c r="G9" i="30"/>
  <c r="F9" i="30"/>
  <c r="E9" i="30"/>
  <c r="D9" i="30"/>
  <c r="C9" i="30"/>
  <c r="B9" i="30"/>
  <c r="A9" i="30"/>
  <c r="AC8" i="30"/>
  <c r="AB8" i="30"/>
  <c r="AA8" i="30"/>
  <c r="Z8" i="30"/>
  <c r="Y8" i="30"/>
  <c r="X8" i="30"/>
  <c r="W8" i="30"/>
  <c r="V8" i="30"/>
  <c r="U8" i="30"/>
  <c r="T8" i="30"/>
  <c r="S8" i="30"/>
  <c r="R8" i="30"/>
  <c r="Q8" i="30"/>
  <c r="P8" i="30"/>
  <c r="O8" i="30"/>
  <c r="N8" i="30"/>
  <c r="M8" i="30"/>
  <c r="L8" i="30"/>
  <c r="K8" i="30"/>
  <c r="J8" i="30"/>
  <c r="I8" i="30"/>
  <c r="H8" i="30"/>
  <c r="G8" i="30"/>
  <c r="F8" i="30"/>
  <c r="E8" i="30"/>
  <c r="D8" i="30"/>
  <c r="C8" i="30"/>
  <c r="B8" i="30"/>
  <c r="A8" i="30"/>
  <c r="AC7" i="30"/>
  <c r="AB7" i="30"/>
  <c r="AA7" i="30"/>
  <c r="Z7" i="30"/>
  <c r="Y7" i="30"/>
  <c r="X7" i="30"/>
  <c r="W7" i="30"/>
  <c r="V7" i="30"/>
  <c r="U7" i="30"/>
  <c r="T7" i="30"/>
  <c r="S7" i="30"/>
  <c r="R7" i="30"/>
  <c r="Q7" i="30"/>
  <c r="P7" i="30"/>
  <c r="O7" i="30"/>
  <c r="N7" i="30"/>
  <c r="M7" i="30"/>
  <c r="L7" i="30"/>
  <c r="K7" i="30"/>
  <c r="J7" i="30"/>
  <c r="I7" i="30"/>
  <c r="H7" i="30"/>
  <c r="G7" i="30"/>
  <c r="F7" i="30"/>
  <c r="E7" i="30"/>
  <c r="D7" i="30"/>
  <c r="C7" i="30"/>
  <c r="B7" i="30"/>
  <c r="A7" i="30"/>
  <c r="AC6" i="30"/>
  <c r="AB6" i="30"/>
  <c r="AA6" i="30"/>
  <c r="Z6" i="30"/>
  <c r="Y6" i="30"/>
  <c r="X6" i="30"/>
  <c r="W6" i="30"/>
  <c r="V6" i="30"/>
  <c r="U6" i="30"/>
  <c r="T6" i="30"/>
  <c r="S6" i="30"/>
  <c r="R6" i="30"/>
  <c r="Q6" i="30"/>
  <c r="P6" i="30"/>
  <c r="O6" i="30"/>
  <c r="N6" i="30"/>
  <c r="M6" i="30"/>
  <c r="L6" i="30"/>
  <c r="K6" i="30"/>
  <c r="J6" i="30"/>
  <c r="I6" i="30"/>
  <c r="H6" i="30"/>
  <c r="G6" i="30"/>
  <c r="F6" i="30"/>
  <c r="AC5" i="30"/>
  <c r="AB5" i="30"/>
  <c r="AA5" i="30"/>
  <c r="Z5" i="30"/>
  <c r="Y5" i="30"/>
  <c r="X5" i="30"/>
  <c r="W5" i="30"/>
  <c r="V5" i="30"/>
  <c r="U5" i="30"/>
  <c r="T5" i="30"/>
  <c r="S5" i="30"/>
  <c r="R5" i="30"/>
  <c r="Q5" i="30"/>
  <c r="P5" i="30"/>
  <c r="O5" i="30"/>
  <c r="N5" i="30"/>
  <c r="M5" i="30"/>
  <c r="L5" i="30"/>
  <c r="K5" i="30"/>
  <c r="J5" i="30"/>
  <c r="I5" i="30"/>
  <c r="H5" i="30"/>
  <c r="G5" i="30"/>
  <c r="F5" i="30"/>
  <c r="A5" i="30"/>
  <c r="AC4" i="30"/>
  <c r="AB4" i="30"/>
  <c r="AA4" i="30"/>
  <c r="Z4" i="30"/>
  <c r="Y4" i="30"/>
  <c r="X4" i="30"/>
  <c r="W4" i="30"/>
  <c r="V4" i="30"/>
  <c r="U4" i="30"/>
  <c r="T4" i="30"/>
  <c r="S4" i="30"/>
  <c r="R4" i="30"/>
  <c r="Q4" i="30"/>
  <c r="P4" i="30"/>
  <c r="O4" i="30"/>
  <c r="N4" i="30"/>
  <c r="M4" i="30"/>
  <c r="L4" i="30"/>
  <c r="K4" i="30"/>
  <c r="J4" i="30"/>
  <c r="I4" i="30"/>
  <c r="H4" i="30"/>
  <c r="G4" i="30"/>
  <c r="F4" i="30"/>
  <c r="AC3" i="30"/>
  <c r="AB3" i="30"/>
  <c r="AA3" i="30"/>
  <c r="Z3" i="30"/>
  <c r="Y3" i="30"/>
  <c r="X3" i="30"/>
  <c r="W3" i="30"/>
  <c r="V3" i="30"/>
  <c r="U3" i="30"/>
  <c r="T3" i="30"/>
  <c r="S3" i="30"/>
  <c r="R3" i="30"/>
  <c r="Q3" i="30"/>
  <c r="P3" i="30"/>
  <c r="O3" i="30"/>
  <c r="N3" i="30"/>
  <c r="M3" i="30"/>
  <c r="L3" i="30"/>
  <c r="K3" i="30"/>
  <c r="J3" i="30"/>
  <c r="I3" i="30"/>
  <c r="H3" i="30"/>
  <c r="G3" i="30"/>
  <c r="F3" i="30"/>
  <c r="B64" i="14" l="1"/>
  <c r="C34" i="15"/>
  <c r="C36" i="15" s="1"/>
  <c r="C28" i="7"/>
  <c r="E28" i="7" s="1"/>
  <c r="F28" i="7" s="1"/>
  <c r="C30" i="16"/>
  <c r="B69" i="14" s="1"/>
  <c r="C14" i="26"/>
  <c r="B61" i="14"/>
  <c r="C35" i="7"/>
  <c r="E35" i="7" s="1"/>
  <c r="F35" i="7" s="1"/>
  <c r="C25" i="15" l="1"/>
  <c r="C38" i="15"/>
  <c r="C15" i="15"/>
  <c r="C41" i="7" l="1"/>
  <c r="C43" i="7"/>
  <c r="E43" i="7" s="1"/>
  <c r="F43" i="7" s="1"/>
  <c r="E41" i="7" l="1"/>
  <c r="F41" i="7" s="1"/>
  <c r="C45" i="7" l="1"/>
  <c r="N22" i="8"/>
  <c r="C9" i="7" l="1"/>
  <c r="E9" i="7" s="1"/>
  <c r="F9" i="7" s="1"/>
  <c r="B21" i="14"/>
  <c r="C46" i="7"/>
  <c r="E46" i="7" s="1"/>
  <c r="F46" i="7" s="1"/>
  <c r="E45" i="7"/>
  <c r="F45" i="7" s="1"/>
  <c r="L18" i="8" l="1"/>
  <c r="C22" i="7" s="1"/>
  <c r="E22" i="7" l="1"/>
  <c r="F22" i="7" s="1"/>
  <c r="B12" i="14"/>
  <c r="C14" i="16" l="1"/>
  <c r="B52" i="14" l="1"/>
  <c r="C36" i="7" l="1"/>
  <c r="E36" i="7" s="1"/>
  <c r="F36" i="7" s="1"/>
  <c r="L24" i="8"/>
  <c r="N11" i="8"/>
  <c r="B20" i="14" s="1"/>
  <c r="N12" i="8" l="1"/>
  <c r="N15" i="8"/>
  <c r="N21" i="8"/>
  <c r="C23" i="7" s="1"/>
  <c r="B24" i="14" l="1"/>
  <c r="B7" i="14"/>
  <c r="E23" i="7"/>
  <c r="F23" i="7" s="1"/>
  <c r="K24" i="8" l="1"/>
  <c r="C23" i="16" l="1"/>
  <c r="C29" i="7"/>
  <c r="E29" i="7" l="1"/>
  <c r="F29" i="7" s="1"/>
  <c r="B62" i="14"/>
  <c r="C21" i="33" l="1"/>
  <c r="C4" i="33" s="1"/>
  <c r="B36" i="14" l="1"/>
  <c r="N17" i="8"/>
  <c r="B6" i="5" l="1"/>
  <c r="N8" i="8"/>
  <c r="B7" i="5" l="1"/>
  <c r="B9" i="5" s="1"/>
  <c r="B33" i="5" l="1"/>
  <c r="B29" i="14"/>
  <c r="B37" i="14" l="1"/>
  <c r="D29" i="14" s="1"/>
  <c r="D34" i="14" l="1"/>
  <c r="D35" i="14"/>
  <c r="D36" i="14"/>
  <c r="D32" i="14"/>
  <c r="D30" i="14"/>
  <c r="D31" i="14"/>
  <c r="D33" i="14"/>
  <c r="B66" i="14" l="1"/>
  <c r="G18" i="8" l="1"/>
  <c r="G24" i="8" s="1"/>
  <c r="K15" i="6"/>
  <c r="C18" i="7" l="1"/>
  <c r="C23" i="26"/>
  <c r="C12" i="26"/>
  <c r="C26" i="26" s="1"/>
  <c r="K13" i="6"/>
  <c r="C8" i="26"/>
  <c r="C30" i="7"/>
  <c r="C27" i="26"/>
  <c r="C24" i="16"/>
  <c r="C13" i="26"/>
  <c r="C12" i="16"/>
  <c r="B50" i="14" s="1"/>
  <c r="C18" i="8"/>
  <c r="C24" i="8" s="1"/>
  <c r="C15" i="16"/>
  <c r="B54" i="14" s="1"/>
  <c r="B65" i="14"/>
  <c r="B51" i="14"/>
  <c r="K20" i="6"/>
  <c r="H18" i="8"/>
  <c r="H24" i="8" s="1"/>
  <c r="C19" i="7" s="1"/>
  <c r="D18" i="8"/>
  <c r="D24" i="8" s="1"/>
  <c r="E19" i="7" l="1"/>
  <c r="F19" i="7" s="1"/>
  <c r="B11" i="14"/>
  <c r="B63" i="14"/>
  <c r="C16" i="7"/>
  <c r="C24" i="26"/>
  <c r="J18" i="8"/>
  <c r="J24" i="8" s="1"/>
  <c r="C32" i="7"/>
  <c r="B53" i="14"/>
  <c r="C7" i="26"/>
  <c r="C15" i="7"/>
  <c r="C22" i="26"/>
  <c r="E30" i="7"/>
  <c r="F30" i="7" s="1"/>
  <c r="E18" i="7"/>
  <c r="F18" i="7" s="1"/>
  <c r="B10" i="14"/>
  <c r="K19" i="6"/>
  <c r="J25" i="6" l="1"/>
  <c r="C21" i="7"/>
  <c r="C28" i="26"/>
  <c r="E15" i="7"/>
  <c r="B6" i="14"/>
  <c r="E16" i="7"/>
  <c r="F16" i="7" s="1"/>
  <c r="B8" i="14"/>
  <c r="K22" i="6"/>
  <c r="C34" i="26" s="1"/>
  <c r="E32" i="7"/>
  <c r="F32" i="7" s="1"/>
  <c r="C33" i="7"/>
  <c r="E33" i="7" s="1"/>
  <c r="F33" i="7" s="1"/>
  <c r="F15" i="7" l="1"/>
  <c r="C29" i="26"/>
  <c r="C37" i="26" s="1"/>
  <c r="B68" i="14"/>
  <c r="C31" i="7"/>
  <c r="K21" i="6"/>
  <c r="B13" i="14"/>
  <c r="E21" i="7"/>
  <c r="F21" i="7" s="1"/>
  <c r="C45" i="26" l="1"/>
  <c r="K23" i="6"/>
  <c r="E34" i="4"/>
  <c r="C9" i="26"/>
  <c r="K18" i="6"/>
  <c r="C10" i="26"/>
  <c r="E31" i="7"/>
  <c r="F31" i="7" s="1"/>
  <c r="B49" i="14"/>
  <c r="C18" i="16"/>
  <c r="C15" i="26"/>
  <c r="C34" i="7"/>
  <c r="C37" i="7" s="1"/>
  <c r="E37" i="7" s="1"/>
  <c r="F37" i="7" s="1"/>
  <c r="C21" i="26"/>
  <c r="B41" i="14" l="1"/>
  <c r="C41" i="14" s="1"/>
  <c r="B57" i="14"/>
  <c r="D49" i="14" s="1"/>
  <c r="E34" i="7"/>
  <c r="F34" i="7" s="1"/>
  <c r="B67" i="14" l="1"/>
  <c r="C32" i="16"/>
  <c r="C35" i="16" s="1"/>
  <c r="C40" i="16" s="1"/>
  <c r="D48" i="14"/>
  <c r="D55" i="14"/>
  <c r="D52" i="14"/>
  <c r="D47" i="14"/>
  <c r="D56" i="14"/>
  <c r="D54" i="14"/>
  <c r="D50" i="14"/>
  <c r="D51" i="14"/>
  <c r="D53" i="14"/>
  <c r="C44" i="16" l="1"/>
  <c r="B71" i="14"/>
  <c r="D62" i="14" l="1"/>
  <c r="D69" i="14"/>
  <c r="D61" i="14"/>
  <c r="D70" i="14"/>
  <c r="D64" i="14"/>
  <c r="D66" i="14"/>
  <c r="D65" i="14"/>
  <c r="D63" i="14"/>
  <c r="D68" i="14"/>
  <c r="D67" i="14"/>
  <c r="N13" i="8" l="1"/>
  <c r="B22" i="14" s="1"/>
  <c r="E10" i="33" l="1"/>
  <c r="M18" i="8" l="1"/>
  <c r="M24" i="8" s="1"/>
  <c r="N16" i="8"/>
  <c r="C11" i="7" l="1"/>
  <c r="B23" i="14"/>
  <c r="E11" i="7" l="1"/>
  <c r="F11" i="7" s="1"/>
  <c r="I18" i="8" l="1"/>
  <c r="I24" i="8" s="1"/>
  <c r="C20" i="7" l="1"/>
  <c r="C25" i="26"/>
  <c r="E20" i="7" l="1"/>
  <c r="B14" i="14"/>
  <c r="F20" i="7" l="1"/>
  <c r="C11" i="26" l="1"/>
  <c r="K14" i="6"/>
  <c r="E18" i="8" l="1"/>
  <c r="E24" i="8" s="1"/>
  <c r="C17" i="7" s="1"/>
  <c r="B9" i="14" l="1"/>
  <c r="E17" i="7"/>
  <c r="C24" i="7"/>
  <c r="F17" i="7" l="1"/>
  <c r="E24" i="7"/>
  <c r="F24" i="7" s="1"/>
  <c r="B15" i="14"/>
  <c r="D9" i="14" s="1"/>
  <c r="D14" i="14" l="1"/>
  <c r="D6" i="14"/>
  <c r="D8" i="14"/>
  <c r="D11" i="14"/>
  <c r="D13" i="14"/>
  <c r="D10" i="14"/>
  <c r="D12" i="14"/>
  <c r="D7" i="14"/>
  <c r="D15" i="14" l="1"/>
  <c r="D21" i="33" l="1"/>
  <c r="C5" i="33" s="1"/>
  <c r="C6" i="33" s="1"/>
  <c r="B36" i="40" s="1"/>
  <c r="B38" i="40" s="1"/>
  <c r="N9" i="8"/>
  <c r="B19" i="14" s="1"/>
  <c r="B25" i="14" s="1"/>
  <c r="D19" i="14" l="1"/>
  <c r="D24" i="14"/>
  <c r="D20" i="14"/>
  <c r="D23" i="14"/>
  <c r="D21" i="14"/>
  <c r="D22" i="14"/>
  <c r="B42" i="14"/>
  <c r="C23" i="33"/>
  <c r="B36" i="5"/>
  <c r="B38" i="5" s="1"/>
  <c r="E4" i="33"/>
  <c r="B43" i="14" l="1"/>
  <c r="D41" i="14" s="1"/>
  <c r="C42" i="14"/>
  <c r="E21" i="33"/>
  <c r="C7" i="33" s="1"/>
  <c r="E5" i="33" s="1"/>
  <c r="N10" i="8"/>
  <c r="D42" i="14" l="1"/>
  <c r="E9" i="33"/>
  <c r="F18" i="8" l="1"/>
  <c r="F24" i="8" s="1"/>
  <c r="N14" i="8"/>
  <c r="N18" i="8" s="1"/>
  <c r="N24" i="8" s="1"/>
  <c r="C8" i="7" s="1"/>
  <c r="G11" i="7" l="1"/>
  <c r="E8" i="7"/>
  <c r="F8" i="7" s="1"/>
  <c r="K16" i="6" l="1"/>
  <c r="K25" i="6" s="1"/>
  <c r="C16" i="26" l="1"/>
  <c r="C17" i="26" s="1"/>
  <c r="C30" i="26"/>
  <c r="C31" i="26" s="1"/>
  <c r="F36" i="26" l="1"/>
  <c r="C36" i="26"/>
  <c r="C44" i="26" s="1"/>
  <c r="C40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beckford</author>
  </authors>
  <commentList>
    <comment ref="A44" authorId="0" shapeId="0" xr:uid="{00000000-0006-0000-0100-000001000000}">
      <text>
        <r>
          <rPr>
            <b/>
            <sz val="10"/>
            <color indexed="81"/>
            <rFont val="Tahoma"/>
            <family val="2"/>
          </rPr>
          <t>beckford:</t>
        </r>
        <r>
          <rPr>
            <sz val="10"/>
            <color indexed="81"/>
            <rFont val="Tahoma"/>
            <family val="2"/>
          </rPr>
          <t xml:space="preserve">
Texas State Soil and Water Conservation Board
</t>
        </r>
      </text>
    </comment>
  </commentList>
</comments>
</file>

<file path=xl/sharedStrings.xml><?xml version="1.0" encoding="utf-8"?>
<sst xmlns="http://schemas.openxmlformats.org/spreadsheetml/2006/main" count="503" uniqueCount="272">
  <si>
    <t>REVENUES:</t>
  </si>
  <si>
    <t>FEDERAL</t>
  </si>
  <si>
    <t>HHS</t>
  </si>
  <si>
    <t>DOT</t>
  </si>
  <si>
    <t>HUD</t>
  </si>
  <si>
    <t>NARC</t>
  </si>
  <si>
    <t>STATE:</t>
  </si>
  <si>
    <t>TDOA</t>
  </si>
  <si>
    <t>TWC</t>
  </si>
  <si>
    <t>TXDOT</t>
  </si>
  <si>
    <t>TCEQ</t>
  </si>
  <si>
    <t>TCJD</t>
  </si>
  <si>
    <t>TDHS</t>
  </si>
  <si>
    <t>TFS</t>
  </si>
  <si>
    <t>TXAM</t>
  </si>
  <si>
    <t>TDHCA</t>
  </si>
  <si>
    <t>TSSWCB</t>
  </si>
  <si>
    <t>CSEC SERVICE FEE</t>
  </si>
  <si>
    <t>DEM</t>
  </si>
  <si>
    <t>STATE PLNG</t>
  </si>
  <si>
    <t>LOCAL:</t>
  </si>
  <si>
    <t>METRO</t>
  </si>
  <si>
    <t>HCA</t>
  </si>
  <si>
    <t>COST REIMBURSEMENT</t>
  </si>
  <si>
    <t>EDA</t>
  </si>
  <si>
    <t>LDC</t>
  </si>
  <si>
    <t>INTEREST INCOME</t>
  </si>
  <si>
    <t>WORKSHOP</t>
  </si>
  <si>
    <t>PRODUCTS SALES</t>
  </si>
  <si>
    <t>MEMBERSHIP DUES</t>
  </si>
  <si>
    <t>SUBCONTRACTOR:</t>
  </si>
  <si>
    <t>IN-KIND/PROGRAM INC</t>
  </si>
  <si>
    <t>ENTERPRISE:</t>
  </si>
  <si>
    <t>FEE</t>
  </si>
  <si>
    <t>HGAC ENERGY</t>
  </si>
  <si>
    <t>PASS THRU</t>
  </si>
  <si>
    <t>FUND BALANCE</t>
  </si>
  <si>
    <t>REQUIRED HGAC DOLLARS</t>
  </si>
  <si>
    <t>Resident</t>
  </si>
  <si>
    <t>Services</t>
  </si>
  <si>
    <t>CJD</t>
  </si>
  <si>
    <t>COOP</t>
  </si>
  <si>
    <t>HL</t>
  </si>
  <si>
    <t>ENERGY</t>
  </si>
  <si>
    <t>NEPI</t>
  </si>
  <si>
    <t>DOL</t>
  </si>
  <si>
    <t>TCJD (CJ,LET,JAG)</t>
  </si>
  <si>
    <t>TOTAL</t>
  </si>
  <si>
    <t>Allocated</t>
  </si>
  <si>
    <t>Bugeted</t>
  </si>
  <si>
    <t>Rate</t>
  </si>
  <si>
    <t>Salaries</t>
  </si>
  <si>
    <t>* Salaries &amp; Benefits do not include indirect salaries$benefits</t>
  </si>
  <si>
    <t>Benefit</t>
  </si>
  <si>
    <t>total personnel</t>
  </si>
  <si>
    <t>Indirect</t>
  </si>
  <si>
    <t>GIS</t>
  </si>
  <si>
    <t>Network</t>
  </si>
  <si>
    <t>Personnel</t>
  </si>
  <si>
    <t>Purchasing</t>
  </si>
  <si>
    <t>Printshop</t>
  </si>
  <si>
    <t>GIS Allocation</t>
  </si>
  <si>
    <t>Transp</t>
  </si>
  <si>
    <t>C&amp;E</t>
  </si>
  <si>
    <t>Data Sevice</t>
  </si>
  <si>
    <t>HOUSTON-GALVESTON AREA COUNCIL</t>
  </si>
  <si>
    <t>FISCAL YEAR 2023 REVISED</t>
  </si>
  <si>
    <t>BUDGET AND SERVICE PLAN</t>
  </si>
  <si>
    <t>FISCAL YEAR 2024</t>
  </si>
  <si>
    <t>2023     REVISED</t>
  </si>
  <si>
    <t>INCREASE (DECREASE)</t>
  </si>
  <si>
    <t>PERCENT CHANGE</t>
  </si>
  <si>
    <t>PERCENT TO OPERATIONS</t>
  </si>
  <si>
    <t>EXPENDITURE BY AREA</t>
  </si>
  <si>
    <t>PROGRAM OPERATIONS</t>
  </si>
  <si>
    <t>PASS - THROUGH FUNDS</t>
  </si>
  <si>
    <t>INDIRECT COST</t>
  </si>
  <si>
    <t>EXPENDITURE BY PROGRAM:</t>
  </si>
  <si>
    <t>AGING</t>
  </si>
  <si>
    <t>COMMUNITY &amp; ENVIRONMENTAL</t>
  </si>
  <si>
    <t>DATA SERVICES</t>
  </si>
  <si>
    <t>WORKFORCE</t>
  </si>
  <si>
    <t>PUBLIC SERVICES</t>
  </si>
  <si>
    <t>TRANSPORTATION</t>
  </si>
  <si>
    <t>SHARED SERVICES</t>
  </si>
  <si>
    <t>LOCAL ACTIVITIES</t>
  </si>
  <si>
    <t>CAPITAL EXPENDITURES</t>
  </si>
  <si>
    <t>UNRESTRICTED FUND USE:</t>
  </si>
  <si>
    <t>SHARED SEVICES</t>
  </si>
  <si>
    <t>LOCAL DEVELOPMENT CORPORATION</t>
  </si>
  <si>
    <t>ECONOMIC DEVELOPMENT CORPORATION</t>
  </si>
  <si>
    <t xml:space="preserve">CAPITAL </t>
  </si>
  <si>
    <t>PASS - THROUGH FUND BY PROGRAM:</t>
  </si>
  <si>
    <t xml:space="preserve">2024 APPLIED REVENUES BY PROGRAM </t>
  </si>
  <si>
    <t>COMM &amp; ENVIRON</t>
  </si>
  <si>
    <t>DATA   SERVICES</t>
  </si>
  <si>
    <t>TRANSP</t>
  </si>
  <si>
    <t>LOCAL</t>
  </si>
  <si>
    <t>FUNDING SOURCES</t>
  </si>
  <si>
    <t>US ENVIRONMENTAL PROTECTION AGENCY</t>
  </si>
  <si>
    <t>US DEPARTMENT OF ENERGY</t>
  </si>
  <si>
    <t>TEXAS DEPARTMENT OF AGRICULTURE</t>
  </si>
  <si>
    <t>COMM ON STATE EMERGENCY COMMUNICATION</t>
  </si>
  <si>
    <t>TEXAS DEPARTMENT OF EMERGENCY MANAGEMENT</t>
  </si>
  <si>
    <t>TEXAS DEPARTMENT OF TRANSPORTATION</t>
  </si>
  <si>
    <t>TEXAS CRIMINAL JUSTICE DIVISION</t>
  </si>
  <si>
    <t>TEXAS WORKFORCE COMMISSION</t>
  </si>
  <si>
    <t>TEXAS GENERAL LAND OFFICE</t>
  </si>
  <si>
    <t>TEXAS COMMISSION ON ENVIRONMENTAL QUALITY</t>
  </si>
  <si>
    <t>TEXAS HEALTH AND  HUMAN SERVICES COMMISSION</t>
  </si>
  <si>
    <t>OTHER PUBLIC AGENCIES</t>
  </si>
  <si>
    <t>LOCAL CONTRACTS</t>
  </si>
  <si>
    <t>FUND TRANSFERS</t>
  </si>
  <si>
    <t>HOUSTON-GALVESTON AREA COUNCIL LOCAL FUNDS</t>
  </si>
  <si>
    <t>TOTAL REVENUES</t>
  </si>
  <si>
    <t>2024 OVERALL EXPENSES BY PROGRAMS</t>
  </si>
  <si>
    <t xml:space="preserve">NETWORK </t>
  </si>
  <si>
    <t>ADMIN</t>
  </si>
  <si>
    <t>INTERNAL  SERVICES</t>
  </si>
  <si>
    <t>EXPENSES</t>
  </si>
  <si>
    <t>SALARIES</t>
  </si>
  <si>
    <t>BENEFITS</t>
  </si>
  <si>
    <t>INDIRECT</t>
  </si>
  <si>
    <t>CONTRACTS &amp; CONSULTANT</t>
  </si>
  <si>
    <t>TRAVEL</t>
  </si>
  <si>
    <t>RENT</t>
  </si>
  <si>
    <t>COMPUTER SERVICES</t>
  </si>
  <si>
    <t>EXPENDABLE EQUIPMENT</t>
  </si>
  <si>
    <t>INTERNAL SERVICES</t>
  </si>
  <si>
    <t>OTHER DIRECT</t>
  </si>
  <si>
    <t>SUBTOTAL</t>
  </si>
  <si>
    <t>CAPITAL</t>
  </si>
  <si>
    <t>PASS-THRU</t>
  </si>
  <si>
    <t>TOTAL EXPENSES</t>
  </si>
  <si>
    <t>SCHEDULE OF SHARED ADMINISTRATION</t>
  </si>
  <si>
    <t>EMPLOYEE BENEFITS</t>
  </si>
  <si>
    <t>TOTAL PERSONNEL</t>
  </si>
  <si>
    <t>LEGAL SERVICES</t>
  </si>
  <si>
    <t>CONSULTANTS</t>
  </si>
  <si>
    <t>ACCOUNTING &amp; AUDIT</t>
  </si>
  <si>
    <t>OTHER CONTRACT SVCS</t>
  </si>
  <si>
    <t xml:space="preserve">TRAVEL </t>
  </si>
  <si>
    <t>OFFICE SUPPLIES</t>
  </si>
  <si>
    <t>MEETING EXPENSES</t>
  </si>
  <si>
    <t>PROGRAM PROMOTION</t>
  </si>
  <si>
    <t>EMPLOYEE RECRUITING</t>
  </si>
  <si>
    <t>LICENSES&amp;PERMIT</t>
  </si>
  <si>
    <t>COMMUNICATION</t>
  </si>
  <si>
    <t>PRINTING (OUTSIDE)</t>
  </si>
  <si>
    <t>BOOKS &amp; PUBLICATIONS</t>
  </si>
  <si>
    <t>MAINTENANCE &amp; REPAIR</t>
  </si>
  <si>
    <t>SOFTWARE &amp; DATABASES</t>
  </si>
  <si>
    <t>EMPLOYEE DEVELOPMENT</t>
  </si>
  <si>
    <t>POSTAGE &amp; DELIVERY</t>
  </si>
  <si>
    <t>SUBSCRIPTION</t>
  </si>
  <si>
    <t>OPERATING EXPENSES</t>
  </si>
  <si>
    <t>DEPRECIATION</t>
  </si>
  <si>
    <t>INDIRECT CARRYOVER</t>
  </si>
  <si>
    <t>TOTAL INDIRECT</t>
  </si>
  <si>
    <t>BASIS FOR ALLOCATION:</t>
  </si>
  <si>
    <t>SALARIES PLUS BENEFITS</t>
  </si>
  <si>
    <t>INDIRECT RATE</t>
  </si>
  <si>
    <t>SCHEDULE OF BENEFITS</t>
  </si>
  <si>
    <t>2023        REVISED</t>
  </si>
  <si>
    <t>RELEASE TIME:</t>
  </si>
  <si>
    <t>VACATION TIME</t>
  </si>
  <si>
    <t>SICK LEAVE</t>
  </si>
  <si>
    <t>HOLIDAY</t>
  </si>
  <si>
    <t>OTHER LEAVE</t>
  </si>
  <si>
    <t>TOTAL RELEASE TIME</t>
  </si>
  <si>
    <t>RELEASE TIME RATE</t>
  </si>
  <si>
    <t>BENEFIT PROGRAM:</t>
  </si>
  <si>
    <t>FICA &amp; MEDICARE</t>
  </si>
  <si>
    <t>GROUP INSURANCE</t>
  </si>
  <si>
    <t>RETIREMENT</t>
  </si>
  <si>
    <t>UNEMPLOYMENT INSURANCE</t>
  </si>
  <si>
    <t>WORKER'S COMPENSATION</t>
  </si>
  <si>
    <t>TOTAL BENEFIT PROGRAM</t>
  </si>
  <si>
    <t>BENEFIT PROGRAM RATE</t>
  </si>
  <si>
    <t>BENEFIT CARRY FORWARD</t>
  </si>
  <si>
    <t>TOTAL EMPLOYEE BENEFITS</t>
  </si>
  <si>
    <t>GROSS SALARIES</t>
  </si>
  <si>
    <t>LESS: RELEASE TIME</t>
  </si>
  <si>
    <t>TOTAL CHARGEABLE SALARIES</t>
  </si>
  <si>
    <t>COMBINED EMPLOYEE BENEFIT RATE</t>
  </si>
  <si>
    <t>SCHEDULE OF LOCAL NON-FUNDED EXPENDITURES</t>
  </si>
  <si>
    <t>CONSULTANT</t>
  </si>
  <si>
    <t xml:space="preserve">  LEGAL  SERVICES</t>
  </si>
  <si>
    <t>OTHER CONTRACT SERVICES</t>
  </si>
  <si>
    <t>TRAVEL - OUT OF  REGION</t>
  </si>
  <si>
    <t>LEGAL NOTICE</t>
  </si>
  <si>
    <t>CAPITAL EQUIPMENT</t>
  </si>
  <si>
    <t>TOTAL LOCAL NON-FUNDED</t>
  </si>
  <si>
    <t>2024 UNRESTRICTED REVENUES &amp; EXPENSES</t>
  </si>
  <si>
    <t>INTERLOCAL CONTRACTS</t>
  </si>
  <si>
    <t>GULF COAST EMERGENCY 911 DISTRICT</t>
  </si>
  <si>
    <t>DATA SALES</t>
  </si>
  <si>
    <t>LEASE IMPROVEMENT ALLOWANCE</t>
  </si>
  <si>
    <t>FUND TRANSFER</t>
  </si>
  <si>
    <t>EXPENDITURES:</t>
  </si>
  <si>
    <t>LOCAL NON-FUNDED</t>
  </si>
  <si>
    <t>TOTAL EXPENDITURES</t>
  </si>
  <si>
    <t>TOTAL CHANGE TO FUND BALANCE</t>
  </si>
  <si>
    <t>CRIMINAL JUSTICE/EMERGENCY PREPAREDNESS</t>
  </si>
  <si>
    <t>EMERGENCY COMMUNICATIONS</t>
  </si>
  <si>
    <t>COOPERATIVE PURCHASING</t>
  </si>
  <si>
    <t>EXPENDITURES</t>
  </si>
  <si>
    <t>TRANSFER FROM ENTERPRISE FUND</t>
  </si>
  <si>
    <t>FINAL PROJECTED FUND BALANCE</t>
  </si>
  <si>
    <t xml:space="preserve">GENERAL FUND </t>
  </si>
  <si>
    <t xml:space="preserve">ENTERPRISE FUND </t>
  </si>
  <si>
    <t xml:space="preserve">SPECIAL REV FUND </t>
  </si>
  <si>
    <t>* Salaries &amp; Benefits do not include indirect salaries and benefits</t>
  </si>
  <si>
    <t>Internal Services</t>
  </si>
  <si>
    <t>Benefits</t>
  </si>
  <si>
    <t>Internal Svc</t>
  </si>
  <si>
    <t>Data Svc</t>
  </si>
  <si>
    <t>DAR</t>
  </si>
  <si>
    <t>CE</t>
  </si>
  <si>
    <t>PS</t>
  </si>
  <si>
    <t>HS</t>
  </si>
  <si>
    <t>TS</t>
  </si>
  <si>
    <t>Total Salaries</t>
  </si>
  <si>
    <t>PROGRAM EXPENDITURES</t>
  </si>
  <si>
    <t>DATA SERVICE</t>
  </si>
  <si>
    <t>DATA SVC</t>
  </si>
  <si>
    <t>EMPLOYMENT &amp; TRNG</t>
  </si>
  <si>
    <t>PUB SVC.</t>
  </si>
  <si>
    <t>LOCAL PROJECTS</t>
  </si>
  <si>
    <t>SHARED SVC</t>
  </si>
  <si>
    <t>TRANS</t>
  </si>
  <si>
    <t>CATEGORY EXPENDITURES</t>
  </si>
  <si>
    <t>SALARIES&amp;BENEFITS</t>
  </si>
  <si>
    <t>SAL &amp; BEN</t>
  </si>
  <si>
    <t>CONTRACTS&amp;CONSULTANTS</t>
  </si>
  <si>
    <t>CONTRACT</t>
  </si>
  <si>
    <t>PASST HRU</t>
  </si>
  <si>
    <t>DATA SERV, EQUIPMENT, TRAVEL</t>
  </si>
  <si>
    <t>OTHER</t>
  </si>
  <si>
    <t>INDIRECT COSTS</t>
  </si>
  <si>
    <t>CONSULTANT&amp;CONTR</t>
  </si>
  <si>
    <t>CONTR</t>
  </si>
  <si>
    <t>DEPREC</t>
  </si>
  <si>
    <t>SUPPLIES</t>
  </si>
  <si>
    <t>EQUIPMENT</t>
  </si>
  <si>
    <t>EQUIP</t>
  </si>
  <si>
    <t>OTHER CHARGES</t>
  </si>
  <si>
    <t>REVENUES ANALYSIS</t>
  </si>
  <si>
    <t>UNRESTRICTED(LOCAL REVENUE)</t>
  </si>
  <si>
    <t>RESTRICTED(APPLIED REVENUE)</t>
  </si>
  <si>
    <t>UNRESTRICTED REVENUE</t>
  </si>
  <si>
    <t>DUES</t>
  </si>
  <si>
    <t>INTEREST</t>
  </si>
  <si>
    <t>INTERLOCAL</t>
  </si>
  <si>
    <t>GULD COAST 911 DISTRICT</t>
  </si>
  <si>
    <t>911 DISTRICT</t>
  </si>
  <si>
    <t>LEASE ALLOWANCE</t>
  </si>
  <si>
    <t>LEASE ALLOW</t>
  </si>
  <si>
    <t>UNRESTRICTED FUND USE</t>
  </si>
  <si>
    <t>C &amp; E</t>
  </si>
  <si>
    <t>SHARED SVCS</t>
  </si>
  <si>
    <t>TRASNPORTATION</t>
  </si>
  <si>
    <t xml:space="preserve">GENERAL FUND INCREASE (DECREASE) </t>
  </si>
  <si>
    <t>ENTERPRISE FUND INCREASE (DECREASE)</t>
  </si>
  <si>
    <t>FUND TRANSFER TO GENERAL FUND</t>
  </si>
  <si>
    <t>GENERAL FUND INCREASE (DECREASE)</t>
  </si>
  <si>
    <t>NET ENTERPRISE FUND INCREASE (DECREASE)</t>
  </si>
  <si>
    <t>SPECIAL REVENUE FUND INCREASE (DECREASE)</t>
  </si>
  <si>
    <t>NET GENERAL FUND INCREASE (DECREASE)</t>
  </si>
  <si>
    <t>TEXAS EDUCATION AGENCY</t>
  </si>
  <si>
    <t>2024 OVERALL FUND BALANCE</t>
  </si>
  <si>
    <t>USE OF FUND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</si>
</sst>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_);_(&quot;$&quot;* \(#,##0\);_(&quot;$&quot;* &quot;0&quot;_);_(@_)"/>
    <numFmt numFmtId="166" formatCode="_(* #,##0_);_(* \(#,##0\);_(* &quot;0&quot;_);_(@_)"/>
    <numFmt numFmtId="167" formatCode="_(&quot;$&quot;* #,##0.0000_);_(&quot;$&quot;* \(#,##0.0000\);_(&quot;$&quot;* &quot;-&quot;????_);_(@_)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medium">
        <color theme="0" tint="-0.24994659260841701"/>
      </right>
      <top/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theme="0" tint="-0.24994659260841701"/>
      </right>
      <top/>
      <bottom style="double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0.24994659260841701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0.24994659260841701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indexed="64"/>
      </bottom>
      <diagonal/>
    </border>
    <border>
      <left style="medium">
        <color theme="0" tint="-4.9989318521683403E-2"/>
      </left>
      <right style="medium">
        <color theme="0" tint="-0.24994659260841701"/>
      </right>
      <top style="medium">
        <color theme="0" tint="-4.9989318521683403E-2"/>
      </top>
      <bottom style="medium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 style="medium">
        <color indexed="64"/>
      </bottom>
      <diagonal/>
    </border>
    <border>
      <left/>
      <right style="thin">
        <color theme="1" tint="0.499984740745262"/>
      </right>
      <top/>
      <bottom style="double">
        <color indexed="64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indexed="64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theme="0" tint="-0.24994659260841701"/>
      </bottom>
      <diagonal/>
    </border>
    <border>
      <left/>
      <right style="thin">
        <color indexed="64"/>
      </right>
      <top/>
      <bottom style="medium">
        <color theme="0" tint="-0.249946592608417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theme="0" tint="-0.24994659260841701"/>
      </top>
      <bottom/>
      <diagonal/>
    </border>
    <border>
      <left/>
      <right style="thin">
        <color indexed="64"/>
      </right>
      <top style="medium">
        <color theme="0" tint="-0.24994659260841701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14993743705557422"/>
      </left>
      <right/>
      <top style="medium">
        <color theme="0" tint="-0.1499374370555742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0.1499374370555742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0.14993743705557422"/>
      </right>
      <top style="medium">
        <color theme="0" tint="-0.14993743705557422"/>
      </top>
      <bottom style="medium">
        <color theme="0" tint="-4.9989318521683403E-2"/>
      </bottom>
      <diagonal/>
    </border>
    <border>
      <left style="medium">
        <color theme="0" tint="-0.14993743705557422"/>
      </left>
      <right/>
      <top/>
      <bottom/>
      <diagonal/>
    </border>
    <border>
      <left style="medium">
        <color theme="0" tint="-4.9989318521683403E-2"/>
      </left>
      <right style="medium">
        <color theme="0" tint="-0.1499374370555742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0.1499374370555742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0.14993743705557422"/>
      </right>
      <top style="medium">
        <color theme="0" tint="-4.9989318521683403E-2"/>
      </top>
      <bottom style="medium">
        <color indexed="64"/>
      </bottom>
      <diagonal/>
    </border>
    <border>
      <left style="medium">
        <color theme="0" tint="-4.9989318521683403E-2"/>
      </left>
      <right style="medium">
        <color theme="0" tint="-0.14993743705557422"/>
      </right>
      <top style="medium">
        <color indexed="64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0.14993743705557422"/>
      </right>
      <top style="medium">
        <color theme="0" tint="-4.9989318521683403E-2"/>
      </top>
      <bottom style="double">
        <color indexed="64"/>
      </bottom>
      <diagonal/>
    </border>
    <border>
      <left style="medium">
        <color theme="0" tint="-0.14993743705557422"/>
      </left>
      <right/>
      <top/>
      <bottom style="medium">
        <color theme="0" tint="-0.14993743705557422"/>
      </bottom>
      <diagonal/>
    </border>
    <border>
      <left/>
      <right/>
      <top/>
      <bottom style="medium">
        <color theme="0" tint="-0.14993743705557422"/>
      </bottom>
      <diagonal/>
    </border>
    <border>
      <left/>
      <right style="medium">
        <color theme="0" tint="-0.14993743705557422"/>
      </right>
      <top/>
      <bottom style="medium">
        <color theme="0" tint="-0.14993743705557422"/>
      </bottom>
      <diagonal/>
    </border>
  </borders>
  <cellStyleXfs count="11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>
      <alignment horizontal="right" vertical="center" indent="1"/>
    </xf>
    <xf numFmtId="0" fontId="2" fillId="0" borderId="3">
      <alignment horizontal="center"/>
    </xf>
    <xf numFmtId="0" fontId="2" fillId="0" borderId="0">
      <alignment horizontal="left" vertical="center"/>
    </xf>
    <xf numFmtId="42" fontId="9" fillId="0" borderId="4"/>
    <xf numFmtId="0" fontId="2" fillId="0" borderId="18">
      <alignment horizontal="center" wrapText="1"/>
    </xf>
    <xf numFmtId="43" fontId="10" fillId="0" borderId="0" applyFont="0" applyFill="0" applyBorder="0" applyAlignment="0" applyProtection="0"/>
  </cellStyleXfs>
  <cellXfs count="22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5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64" fontId="0" fillId="0" borderId="0" xfId="0" applyNumberFormat="1"/>
    <xf numFmtId="3" fontId="4" fillId="0" borderId="0" xfId="0" applyNumberFormat="1" applyFont="1"/>
    <xf numFmtId="10" fontId="0" fillId="0" borderId="0" xfId="0" applyNumberFormat="1"/>
    <xf numFmtId="3" fontId="0" fillId="0" borderId="0" xfId="0" applyNumberFormat="1"/>
    <xf numFmtId="10" fontId="0" fillId="0" borderId="4" xfId="0" applyNumberFormat="1" applyBorder="1"/>
    <xf numFmtId="1" fontId="0" fillId="0" borderId="0" xfId="0" applyNumberFormat="1"/>
    <xf numFmtId="0" fontId="6" fillId="0" borderId="0" xfId="0" applyFont="1"/>
    <xf numFmtId="3" fontId="6" fillId="0" borderId="0" xfId="0" applyNumberFormat="1" applyFont="1"/>
    <xf numFmtId="0" fontId="0" fillId="0" borderId="0" xfId="0" applyAlignment="1">
      <alignment horizontal="left"/>
    </xf>
    <xf numFmtId="10" fontId="0" fillId="0" borderId="3" xfId="0" applyNumberFormat="1" applyBorder="1"/>
    <xf numFmtId="3" fontId="0" fillId="0" borderId="0" xfId="0" applyNumberFormat="1" applyAlignment="1">
      <alignment vertical="center"/>
    </xf>
    <xf numFmtId="0" fontId="0" fillId="2" borderId="0" xfId="0" applyFill="1"/>
    <xf numFmtId="3" fontId="0" fillId="2" borderId="0" xfId="0" applyNumberFormat="1" applyFill="1"/>
    <xf numFmtId="0" fontId="0" fillId="3" borderId="0" xfId="0" applyFill="1"/>
    <xf numFmtId="3" fontId="0" fillId="3" borderId="0" xfId="0" applyNumberFormat="1" applyFill="1"/>
    <xf numFmtId="1" fontId="3" fillId="0" borderId="0" xfId="0" applyNumberFormat="1" applyFont="1"/>
    <xf numFmtId="0" fontId="0" fillId="4" borderId="0" xfId="0" applyFill="1"/>
    <xf numFmtId="3" fontId="0" fillId="4" borderId="0" xfId="0" applyNumberFormat="1" applyFill="1"/>
    <xf numFmtId="0" fontId="0" fillId="5" borderId="0" xfId="0" applyFill="1"/>
    <xf numFmtId="3" fontId="0" fillId="5" borderId="0" xfId="0" applyNumberFormat="1" applyFill="1"/>
    <xf numFmtId="3" fontId="3" fillId="0" borderId="0" xfId="0" applyNumberFormat="1" applyFont="1"/>
    <xf numFmtId="42" fontId="0" fillId="0" borderId="3" xfId="0" applyNumberFormat="1" applyBorder="1"/>
    <xf numFmtId="42" fontId="0" fillId="0" borderId="4" xfId="0" applyNumberFormat="1" applyBorder="1"/>
    <xf numFmtId="41" fontId="0" fillId="0" borderId="3" xfId="0" applyNumberFormat="1" applyBorder="1"/>
    <xf numFmtId="41" fontId="0" fillId="0" borderId="0" xfId="0" applyNumberFormat="1"/>
    <xf numFmtId="3" fontId="0" fillId="0" borderId="3" xfId="0" applyNumberFormat="1" applyBorder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5">
      <alignment horizontal="right" vertical="center" indent="1"/>
    </xf>
    <xf numFmtId="166" fontId="0" fillId="0" borderId="3" xfId="0" applyNumberFormat="1" applyBorder="1" applyAlignment="1">
      <alignment vertical="center"/>
    </xf>
    <xf numFmtId="166" fontId="0" fillId="0" borderId="0" xfId="0" applyNumberFormat="1" applyAlignment="1">
      <alignment vertical="center"/>
    </xf>
    <xf numFmtId="165" fontId="0" fillId="0" borderId="1" xfId="0" applyNumberFormat="1" applyBorder="1" applyAlignment="1">
      <alignment vertical="center"/>
    </xf>
    <xf numFmtId="41" fontId="3" fillId="0" borderId="0" xfId="0" applyNumberFormat="1" applyFont="1"/>
    <xf numFmtId="41" fontId="3" fillId="0" borderId="3" xfId="0" applyNumberFormat="1" applyFont="1" applyBorder="1"/>
    <xf numFmtId="42" fontId="3" fillId="0" borderId="1" xfId="0" applyNumberFormat="1" applyFont="1" applyBorder="1"/>
    <xf numFmtId="42" fontId="3" fillId="0" borderId="3" xfId="0" applyNumberFormat="1" applyFont="1" applyBorder="1"/>
    <xf numFmtId="0" fontId="3" fillId="0" borderId="0" xfId="0" applyFont="1" applyAlignment="1">
      <alignment horizontal="center"/>
    </xf>
    <xf numFmtId="42" fontId="3" fillId="0" borderId="2" xfId="0" applyNumberFormat="1" applyFont="1" applyBorder="1"/>
    <xf numFmtId="164" fontId="3" fillId="0" borderId="0" xfId="0" applyNumberFormat="1" applyFont="1"/>
    <xf numFmtId="3" fontId="3" fillId="0" borderId="3" xfId="0" applyNumberFormat="1" applyFont="1" applyBorder="1"/>
    <xf numFmtId="166" fontId="3" fillId="0" borderId="2" xfId="0" applyNumberFormat="1" applyFont="1" applyBorder="1"/>
    <xf numFmtId="166" fontId="3" fillId="0" borderId="0" xfId="0" applyNumberFormat="1" applyFont="1"/>
    <xf numFmtId="166" fontId="3" fillId="0" borderId="3" xfId="0" applyNumberFormat="1" applyFont="1" applyBorder="1"/>
    <xf numFmtId="42" fontId="3" fillId="0" borderId="5" xfId="0" applyNumberFormat="1" applyFont="1" applyBorder="1"/>
    <xf numFmtId="165" fontId="3" fillId="0" borderId="1" xfId="0" applyNumberFormat="1" applyFont="1" applyBorder="1"/>
    <xf numFmtId="42" fontId="0" fillId="0" borderId="0" xfId="0" applyNumberFormat="1"/>
    <xf numFmtId="0" fontId="2" fillId="6" borderId="10" xfId="5" applyFill="1" applyBorder="1" applyAlignment="1">
      <alignment horizontal="left" vertical="center"/>
    </xf>
    <xf numFmtId="3" fontId="0" fillId="6" borderId="11" xfId="0" applyNumberFormat="1" applyFill="1" applyBorder="1"/>
    <xf numFmtId="10" fontId="0" fillId="6" borderId="11" xfId="0" applyNumberFormat="1" applyFill="1" applyBorder="1"/>
    <xf numFmtId="10" fontId="0" fillId="6" borderId="12" xfId="0" applyNumberFormat="1" applyFill="1" applyBorder="1"/>
    <xf numFmtId="0" fontId="2" fillId="0" borderId="13" xfId="5" applyBorder="1">
      <alignment horizontal="right" vertical="center" indent="1"/>
    </xf>
    <xf numFmtId="10" fontId="0" fillId="0" borderId="14" xfId="0" applyNumberFormat="1" applyBorder="1"/>
    <xf numFmtId="0" fontId="2" fillId="0" borderId="15" xfId="5" applyBorder="1">
      <alignment horizontal="right" vertical="center" indent="1"/>
    </xf>
    <xf numFmtId="10" fontId="0" fillId="0" borderId="16" xfId="0" applyNumberFormat="1" applyBorder="1"/>
    <xf numFmtId="3" fontId="0" fillId="0" borderId="17" xfId="0" applyNumberFormat="1" applyBorder="1"/>
    <xf numFmtId="10" fontId="0" fillId="0" borderId="17" xfId="0" applyNumberFormat="1" applyBorder="1"/>
    <xf numFmtId="42" fontId="9" fillId="0" borderId="4" xfId="8"/>
    <xf numFmtId="0" fontId="0" fillId="0" borderId="15" xfId="0" applyBorder="1"/>
    <xf numFmtId="0" fontId="2" fillId="0" borderId="18" xfId="9">
      <alignment horizontal="center" wrapText="1"/>
    </xf>
    <xf numFmtId="0" fontId="0" fillId="0" borderId="15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6" xfId="0" applyBorder="1" applyAlignment="1">
      <alignment vertical="center"/>
    </xf>
    <xf numFmtId="3" fontId="0" fillId="0" borderId="14" xfId="0" applyNumberFormat="1" applyBorder="1" applyAlignment="1">
      <alignment vertical="center"/>
    </xf>
    <xf numFmtId="3" fontId="0" fillId="6" borderId="11" xfId="0" applyNumberFormat="1" applyFill="1" applyBorder="1" applyAlignment="1">
      <alignment vertical="center"/>
    </xf>
    <xf numFmtId="3" fontId="0" fillId="6" borderId="12" xfId="0" applyNumberFormat="1" applyFill="1" applyBorder="1" applyAlignment="1">
      <alignment vertical="center"/>
    </xf>
    <xf numFmtId="0" fontId="2" fillId="6" borderId="7" xfId="7" applyFill="1" applyBorder="1">
      <alignment horizontal="left" vertical="center"/>
    </xf>
    <xf numFmtId="165" fontId="0" fillId="0" borderId="0" xfId="0" applyNumberFormat="1" applyAlignment="1">
      <alignment vertical="center"/>
    </xf>
    <xf numFmtId="0" fontId="2" fillId="6" borderId="10" xfId="7" applyFill="1" applyBorder="1">
      <alignment horizontal="left" vertical="center"/>
    </xf>
    <xf numFmtId="0" fontId="0" fillId="6" borderId="11" xfId="0" applyFill="1" applyBorder="1" applyAlignment="1">
      <alignment vertical="center"/>
    </xf>
    <xf numFmtId="0" fontId="0" fillId="6" borderId="12" xfId="0" applyFill="1" applyBorder="1" applyAlignment="1">
      <alignment vertical="center"/>
    </xf>
    <xf numFmtId="165" fontId="0" fillId="0" borderId="14" xfId="0" applyNumberFormat="1" applyBorder="1" applyAlignment="1">
      <alignment vertical="center"/>
    </xf>
    <xf numFmtId="166" fontId="0" fillId="0" borderId="14" xfId="0" applyNumberFormat="1" applyBorder="1" applyAlignment="1">
      <alignment vertical="center"/>
    </xf>
    <xf numFmtId="166" fontId="0" fillId="0" borderId="19" xfId="0" applyNumberFormat="1" applyBorder="1" applyAlignment="1">
      <alignment vertical="center"/>
    </xf>
    <xf numFmtId="165" fontId="0" fillId="0" borderId="22" xfId="0" applyNumberFormat="1" applyBorder="1" applyAlignment="1">
      <alignment vertical="center"/>
    </xf>
    <xf numFmtId="165" fontId="0" fillId="0" borderId="23" xfId="0" applyNumberFormat="1" applyBorder="1" applyAlignment="1">
      <alignment vertical="center"/>
    </xf>
    <xf numFmtId="166" fontId="0" fillId="0" borderId="25" xfId="0" applyNumberFormat="1" applyBorder="1" applyAlignment="1">
      <alignment vertical="center"/>
    </xf>
    <xf numFmtId="166" fontId="0" fillId="0" borderId="26" xfId="0" applyNumberFormat="1" applyBorder="1" applyAlignment="1">
      <alignment vertical="center"/>
    </xf>
    <xf numFmtId="166" fontId="0" fillId="0" borderId="27" xfId="0" applyNumberFormat="1" applyBorder="1" applyAlignment="1">
      <alignment vertical="center"/>
    </xf>
    <xf numFmtId="166" fontId="0" fillId="0" borderId="28" xfId="0" applyNumberFormat="1" applyBorder="1" applyAlignment="1">
      <alignment vertical="center"/>
    </xf>
    <xf numFmtId="0" fontId="4" fillId="3" borderId="0" xfId="0" applyFont="1" applyFill="1"/>
    <xf numFmtId="3" fontId="4" fillId="6" borderId="8" xfId="0" applyNumberFormat="1" applyFont="1" applyFill="1" applyBorder="1"/>
    <xf numFmtId="3" fontId="4" fillId="6" borderId="9" xfId="0" applyNumberFormat="1" applyFont="1" applyFill="1" applyBorder="1"/>
    <xf numFmtId="42" fontId="3" fillId="0" borderId="0" xfId="0" applyNumberFormat="1" applyFont="1"/>
    <xf numFmtId="0" fontId="0" fillId="6" borderId="11" xfId="0" applyFill="1" applyBorder="1"/>
    <xf numFmtId="0" fontId="0" fillId="6" borderId="12" xfId="0" applyFill="1" applyBorder="1"/>
    <xf numFmtId="165" fontId="3" fillId="0" borderId="0" xfId="0" applyNumberFormat="1" applyFont="1"/>
    <xf numFmtId="0" fontId="3" fillId="0" borderId="17" xfId="0" applyFont="1" applyBorder="1"/>
    <xf numFmtId="42" fontId="3" fillId="6" borderId="4" xfId="0" applyNumberFormat="1" applyFont="1" applyFill="1" applyBorder="1"/>
    <xf numFmtId="0" fontId="2" fillId="0" borderId="18" xfId="6" applyBorder="1" applyAlignment="1">
      <alignment horizontal="center" wrapText="1"/>
    </xf>
    <xf numFmtId="10" fontId="0" fillId="0" borderId="19" xfId="0" applyNumberFormat="1" applyBorder="1"/>
    <xf numFmtId="10" fontId="0" fillId="0" borderId="22" xfId="0" applyNumberFormat="1" applyBorder="1"/>
    <xf numFmtId="10" fontId="9" fillId="0" borderId="4" xfId="8" applyNumberFormat="1"/>
    <xf numFmtId="166" fontId="3" fillId="0" borderId="25" xfId="0" applyNumberFormat="1" applyFont="1" applyBorder="1"/>
    <xf numFmtId="166" fontId="3" fillId="0" borderId="27" xfId="0" applyNumberFormat="1" applyFont="1" applyBorder="1"/>
    <xf numFmtId="3" fontId="3" fillId="0" borderId="11" xfId="0" applyNumberFormat="1" applyFont="1" applyBorder="1"/>
    <xf numFmtId="41" fontId="3" fillId="6" borderId="0" xfId="0" applyNumberFormat="1" applyFont="1" applyFill="1"/>
    <xf numFmtId="41" fontId="3" fillId="0" borderId="20" xfId="0" applyNumberFormat="1" applyFont="1" applyBorder="1" applyAlignment="1">
      <alignment vertical="center"/>
    </xf>
    <xf numFmtId="41" fontId="3" fillId="0" borderId="21" xfId="0" applyNumberFormat="1" applyFont="1" applyBorder="1" applyAlignment="1">
      <alignment vertical="center"/>
    </xf>
    <xf numFmtId="42" fontId="3" fillId="0" borderId="4" xfId="8" applyFont="1"/>
    <xf numFmtId="0" fontId="2" fillId="6" borderId="29" xfId="7" applyFill="1" applyBorder="1">
      <alignment horizontal="left" vertical="center"/>
    </xf>
    <xf numFmtId="166" fontId="3" fillId="6" borderId="30" xfId="0" applyNumberFormat="1" applyFont="1" applyFill="1" applyBorder="1"/>
    <xf numFmtId="0" fontId="2" fillId="0" borderId="31" xfId="5" applyBorder="1">
      <alignment horizontal="right" vertical="center" indent="1"/>
    </xf>
    <xf numFmtId="3" fontId="3" fillId="0" borderId="32" xfId="0" applyNumberFormat="1" applyFont="1" applyBorder="1"/>
    <xf numFmtId="42" fontId="3" fillId="0" borderId="33" xfId="0" applyNumberFormat="1" applyFont="1" applyBorder="1"/>
    <xf numFmtId="3" fontId="3" fillId="0" borderId="34" xfId="0" applyNumberFormat="1" applyFont="1" applyBorder="1"/>
    <xf numFmtId="0" fontId="2" fillId="6" borderId="31" xfId="7" applyFill="1" applyBorder="1">
      <alignment horizontal="left" vertical="center"/>
    </xf>
    <xf numFmtId="3" fontId="3" fillId="6" borderId="0" xfId="0" applyNumberFormat="1" applyFont="1" applyFill="1"/>
    <xf numFmtId="3" fontId="3" fillId="6" borderId="34" xfId="0" applyNumberFormat="1" applyFont="1" applyFill="1" applyBorder="1"/>
    <xf numFmtId="42" fontId="3" fillId="0" borderId="34" xfId="0" applyNumberFormat="1" applyFont="1" applyBorder="1"/>
    <xf numFmtId="166" fontId="3" fillId="0" borderId="34" xfId="0" applyNumberFormat="1" applyFont="1" applyBorder="1"/>
    <xf numFmtId="0" fontId="3" fillId="0" borderId="34" xfId="0" applyFont="1" applyBorder="1"/>
    <xf numFmtId="10" fontId="3" fillId="0" borderId="33" xfId="0" applyNumberFormat="1" applyFont="1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166" fontId="0" fillId="0" borderId="0" xfId="0" applyNumberFormat="1"/>
    <xf numFmtId="166" fontId="3" fillId="0" borderId="23" xfId="0" applyNumberFormat="1" applyFont="1" applyBorder="1"/>
    <xf numFmtId="42" fontId="3" fillId="0" borderId="38" xfId="0" applyNumberFormat="1" applyFont="1" applyBorder="1"/>
    <xf numFmtId="3" fontId="4" fillId="0" borderId="25" xfId="0" applyNumberFormat="1" applyFont="1" applyBorder="1"/>
    <xf numFmtId="42" fontId="3" fillId="0" borderId="25" xfId="0" applyNumberFormat="1" applyFont="1" applyBorder="1"/>
    <xf numFmtId="3" fontId="3" fillId="0" borderId="25" xfId="0" applyNumberFormat="1" applyFont="1" applyBorder="1"/>
    <xf numFmtId="0" fontId="2" fillId="6" borderId="40" xfId="7" applyFill="1" applyBorder="1">
      <alignment horizontal="left" vertical="center"/>
    </xf>
    <xf numFmtId="0" fontId="3" fillId="6" borderId="41" xfId="0" applyFont="1" applyFill="1" applyBorder="1"/>
    <xf numFmtId="0" fontId="3" fillId="6" borderId="42" xfId="0" applyFont="1" applyFill="1" applyBorder="1"/>
    <xf numFmtId="0" fontId="2" fillId="0" borderId="43" xfId="5" applyBorder="1">
      <alignment horizontal="right" vertical="center" indent="1"/>
    </xf>
    <xf numFmtId="42" fontId="3" fillId="0" borderId="44" xfId="0" applyNumberFormat="1" applyFont="1" applyBorder="1"/>
    <xf numFmtId="166" fontId="3" fillId="0" borderId="44" xfId="0" applyNumberFormat="1" applyFont="1" applyBorder="1"/>
    <xf numFmtId="166" fontId="3" fillId="0" borderId="45" xfId="0" applyNumberFormat="1" applyFont="1" applyBorder="1"/>
    <xf numFmtId="3" fontId="3" fillId="0" borderId="44" xfId="0" applyNumberFormat="1" applyFont="1" applyBorder="1"/>
    <xf numFmtId="42" fontId="3" fillId="0" borderId="45" xfId="0" applyNumberFormat="1" applyFont="1" applyBorder="1"/>
    <xf numFmtId="0" fontId="2" fillId="0" borderId="46" xfId="5" applyBorder="1">
      <alignment horizontal="right" vertical="center" indent="1"/>
    </xf>
    <xf numFmtId="0" fontId="2" fillId="0" borderId="48" xfId="5" applyBorder="1">
      <alignment horizontal="right" vertical="center" indent="1"/>
    </xf>
    <xf numFmtId="3" fontId="3" fillId="0" borderId="2" xfId="0" applyNumberFormat="1" applyFont="1" applyBorder="1"/>
    <xf numFmtId="3" fontId="3" fillId="0" borderId="45" xfId="0" applyNumberFormat="1" applyFont="1" applyBorder="1"/>
    <xf numFmtId="3" fontId="3" fillId="6" borderId="41" xfId="0" applyNumberFormat="1" applyFont="1" applyFill="1" applyBorder="1"/>
    <xf numFmtId="3" fontId="3" fillId="6" borderId="42" xfId="0" applyNumberFormat="1" applyFont="1" applyFill="1" applyBorder="1"/>
    <xf numFmtId="0" fontId="2" fillId="6" borderId="40" xfId="0" applyFont="1" applyFill="1" applyBorder="1"/>
    <xf numFmtId="0" fontId="0" fillId="6" borderId="41" xfId="0" applyFill="1" applyBorder="1"/>
    <xf numFmtId="0" fontId="0" fillId="6" borderId="42" xfId="0" applyFill="1" applyBorder="1"/>
    <xf numFmtId="165" fontId="3" fillId="0" borderId="44" xfId="0" applyNumberFormat="1" applyFont="1" applyBorder="1"/>
    <xf numFmtId="166" fontId="3" fillId="0" borderId="49" xfId="0" applyNumberFormat="1" applyFont="1" applyBorder="1"/>
    <xf numFmtId="42" fontId="3" fillId="0" borderId="50" xfId="0" applyNumberFormat="1" applyFont="1" applyBorder="1"/>
    <xf numFmtId="0" fontId="0" fillId="0" borderId="48" xfId="0" applyBorder="1"/>
    <xf numFmtId="41" fontId="3" fillId="0" borderId="44" xfId="0" applyNumberFormat="1" applyFont="1" applyBorder="1"/>
    <xf numFmtId="41" fontId="3" fillId="0" borderId="49" xfId="0" applyNumberFormat="1" applyFont="1" applyBorder="1"/>
    <xf numFmtId="0" fontId="3" fillId="0" borderId="47" xfId="0" applyFont="1" applyBorder="1"/>
    <xf numFmtId="0" fontId="2" fillId="0" borderId="51" xfId="5" applyBorder="1">
      <alignment horizontal="right" vertical="center" indent="1"/>
    </xf>
    <xf numFmtId="3" fontId="3" fillId="0" borderId="52" xfId="0" applyNumberFormat="1" applyFont="1" applyBorder="1"/>
    <xf numFmtId="42" fontId="3" fillId="0" borderId="53" xfId="0" applyNumberFormat="1" applyFont="1" applyBorder="1"/>
    <xf numFmtId="42" fontId="3" fillId="0" borderId="49" xfId="0" applyNumberFormat="1" applyFont="1" applyBorder="1"/>
    <xf numFmtId="0" fontId="2" fillId="6" borderId="43" xfId="5" applyFill="1" applyBorder="1">
      <alignment horizontal="right" vertical="center" indent="1"/>
    </xf>
    <xf numFmtId="42" fontId="3" fillId="6" borderId="54" xfId="0" applyNumberFormat="1" applyFont="1" applyFill="1" applyBorder="1"/>
    <xf numFmtId="0" fontId="0" fillId="0" borderId="2" xfId="0" applyBorder="1"/>
    <xf numFmtId="0" fontId="0" fillId="0" borderId="45" xfId="0" applyBorder="1"/>
    <xf numFmtId="0" fontId="3" fillId="0" borderId="2" xfId="0" applyFont="1" applyBorder="1"/>
    <xf numFmtId="0" fontId="3" fillId="0" borderId="45" xfId="0" applyFont="1" applyBorder="1"/>
    <xf numFmtId="3" fontId="3" fillId="0" borderId="49" xfId="0" applyNumberFormat="1" applyFont="1" applyBorder="1"/>
    <xf numFmtId="42" fontId="3" fillId="0" borderId="55" xfId="0" applyNumberFormat="1" applyFont="1" applyBorder="1"/>
    <xf numFmtId="165" fontId="3" fillId="0" borderId="55" xfId="0" applyNumberFormat="1" applyFont="1" applyBorder="1"/>
    <xf numFmtId="0" fontId="4" fillId="0" borderId="48" xfId="0" applyFont="1" applyBorder="1"/>
    <xf numFmtId="0" fontId="4" fillId="0" borderId="2" xfId="0" applyFont="1" applyBorder="1"/>
    <xf numFmtId="3" fontId="3" fillId="0" borderId="56" xfId="0" applyNumberFormat="1" applyFont="1" applyBorder="1"/>
    <xf numFmtId="0" fontId="3" fillId="0" borderId="44" xfId="0" applyFont="1" applyBorder="1"/>
    <xf numFmtId="0" fontId="2" fillId="6" borderId="43" xfId="7" applyFill="1" applyBorder="1">
      <alignment horizontal="left" vertical="center"/>
    </xf>
    <xf numFmtId="41" fontId="3" fillId="6" borderId="44" xfId="0" applyNumberFormat="1" applyFont="1" applyFill="1" applyBorder="1"/>
    <xf numFmtId="0" fontId="2" fillId="0" borderId="56" xfId="5" applyBorder="1">
      <alignment horizontal="right" vertical="center" indent="1"/>
    </xf>
    <xf numFmtId="0" fontId="3" fillId="6" borderId="0" xfId="0" applyFont="1" applyFill="1"/>
    <xf numFmtId="0" fontId="3" fillId="6" borderId="44" xfId="0" applyFont="1" applyFill="1" applyBorder="1"/>
    <xf numFmtId="37" fontId="3" fillId="0" borderId="0" xfId="0" applyNumberFormat="1" applyFont="1"/>
    <xf numFmtId="37" fontId="3" fillId="0" borderId="44" xfId="0" applyNumberFormat="1" applyFont="1" applyBorder="1"/>
    <xf numFmtId="0" fontId="3" fillId="7" borderId="0" xfId="0" applyFont="1" applyFill="1"/>
    <xf numFmtId="41" fontId="3" fillId="0" borderId="57" xfId="0" applyNumberFormat="1" applyFont="1" applyBorder="1" applyAlignment="1">
      <alignment vertical="center"/>
    </xf>
    <xf numFmtId="41" fontId="3" fillId="0" borderId="58" xfId="0" applyNumberFormat="1" applyFont="1" applyBorder="1" applyAlignment="1">
      <alignment vertical="center"/>
    </xf>
    <xf numFmtId="41" fontId="3" fillId="0" borderId="59" xfId="0" applyNumberFormat="1" applyFont="1" applyBorder="1" applyAlignment="1">
      <alignment vertical="center"/>
    </xf>
    <xf numFmtId="43" fontId="0" fillId="0" borderId="0" xfId="0" applyNumberFormat="1"/>
    <xf numFmtId="39" fontId="0" fillId="0" borderId="0" xfId="0" applyNumberFormat="1" applyAlignment="1">
      <alignment vertical="center"/>
    </xf>
    <xf numFmtId="0" fontId="0" fillId="0" borderId="20" xfId="0" applyBorder="1" applyAlignment="1">
      <alignment vertical="center"/>
    </xf>
    <xf numFmtId="10" fontId="3" fillId="0" borderId="2" xfId="0" applyNumberFormat="1" applyFont="1" applyBorder="1"/>
    <xf numFmtId="166" fontId="3" fillId="6" borderId="60" xfId="0" applyNumberFormat="1" applyFont="1" applyFill="1" applyBorder="1"/>
    <xf numFmtId="0" fontId="0" fillId="0" borderId="0" xfId="0" applyAlignment="1">
      <alignment wrapText="1"/>
    </xf>
    <xf numFmtId="3" fontId="0" fillId="0" borderId="2" xfId="0" applyNumberFormat="1" applyBorder="1"/>
    <xf numFmtId="41" fontId="0" fillId="0" borderId="0" xfId="0" applyNumberFormat="1" applyAlignment="1">
      <alignment vertical="center"/>
    </xf>
    <xf numFmtId="43" fontId="0" fillId="0" borderId="0" xfId="10" applyFont="1"/>
    <xf numFmtId="42" fontId="0" fillId="0" borderId="0" xfId="0" applyNumberFormat="1" applyAlignment="1">
      <alignment vertical="center"/>
    </xf>
    <xf numFmtId="41" fontId="0" fillId="0" borderId="21" xfId="0" applyNumberFormat="1" applyBorder="1" applyAlignment="1">
      <alignment vertical="center"/>
    </xf>
    <xf numFmtId="42" fontId="3" fillId="0" borderId="6" xfId="0" applyNumberFormat="1" applyFont="1" applyBorder="1"/>
    <xf numFmtId="10" fontId="3" fillId="0" borderId="61" xfId="0" applyNumberFormat="1" applyFont="1" applyBorder="1"/>
    <xf numFmtId="166" fontId="3" fillId="0" borderId="25" xfId="0" applyNumberFormat="1" applyFont="1" applyFill="1" applyBorder="1"/>
    <xf numFmtId="166" fontId="0" fillId="0" borderId="25" xfId="0" applyNumberFormat="1" applyFill="1" applyBorder="1" applyAlignment="1">
      <alignment vertical="center"/>
    </xf>
    <xf numFmtId="0" fontId="2" fillId="0" borderId="18" xfId="9" applyFill="1">
      <alignment horizontal="center" wrapText="1"/>
    </xf>
    <xf numFmtId="165" fontId="0" fillId="0" borderId="24" xfId="0" applyNumberFormat="1" applyFill="1" applyBorder="1" applyAlignment="1">
      <alignment vertical="center"/>
    </xf>
    <xf numFmtId="166" fontId="0" fillId="0" borderId="26" xfId="0" applyNumberFormat="1" applyFill="1" applyBorder="1" applyAlignment="1">
      <alignment vertical="center"/>
    </xf>
    <xf numFmtId="41" fontId="0" fillId="0" borderId="0" xfId="0" applyNumberFormat="1" applyFill="1"/>
    <xf numFmtId="41" fontId="0" fillId="0" borderId="3" xfId="0" applyNumberFormat="1" applyFill="1" applyBorder="1"/>
    <xf numFmtId="41" fontId="3" fillId="0" borderId="20" xfId="0" applyNumberFormat="1" applyFont="1" applyFill="1" applyBorder="1" applyAlignment="1">
      <alignment vertical="center"/>
    </xf>
    <xf numFmtId="10" fontId="3" fillId="0" borderId="39" xfId="0" applyNumberFormat="1" applyFont="1" applyFill="1" applyBorder="1"/>
    <xf numFmtId="167" fontId="0" fillId="0" borderId="0" xfId="0" applyNumberFormat="1" applyAlignment="1">
      <alignment vertical="center"/>
    </xf>
    <xf numFmtId="10" fontId="3" fillId="0" borderId="1" xfId="0" applyNumberFormat="1" applyFont="1" applyFill="1" applyBorder="1"/>
    <xf numFmtId="166" fontId="3" fillId="0" borderId="0" xfId="0" applyNumberFormat="1" applyFont="1" applyBorder="1"/>
    <xf numFmtId="0" fontId="2" fillId="0" borderId="62" xfId="5" applyBorder="1">
      <alignment horizontal="right" vertical="center" indent="1"/>
    </xf>
    <xf numFmtId="42" fontId="3" fillId="0" borderId="63" xfId="0" applyNumberFormat="1" applyFont="1" applyBorder="1"/>
    <xf numFmtId="42" fontId="3" fillId="0" borderId="64" xfId="0" applyNumberFormat="1" applyFont="1" applyBorder="1"/>
    <xf numFmtId="0" fontId="2" fillId="0" borderId="65" xfId="5" applyBorder="1">
      <alignment horizontal="right" vertical="center" indent="1"/>
    </xf>
    <xf numFmtId="166" fontId="3" fillId="0" borderId="66" xfId="0" applyNumberFormat="1" applyFont="1" applyBorder="1"/>
    <xf numFmtId="166" fontId="3" fillId="0" borderId="67" xfId="0" applyNumberFormat="1" applyFont="1" applyBorder="1"/>
    <xf numFmtId="166" fontId="3" fillId="0" borderId="68" xfId="0" applyNumberFormat="1" applyFont="1" applyBorder="1"/>
    <xf numFmtId="42" fontId="3" fillId="0" borderId="69" xfId="0" applyNumberFormat="1" applyFont="1" applyBorder="1"/>
    <xf numFmtId="3" fontId="4" fillId="0" borderId="66" xfId="0" applyNumberFormat="1" applyFont="1" applyBorder="1"/>
    <xf numFmtId="42" fontId="3" fillId="0" borderId="66" xfId="0" applyNumberFormat="1" applyFont="1" applyBorder="1"/>
    <xf numFmtId="3" fontId="3" fillId="0" borderId="66" xfId="0" applyNumberFormat="1" applyFont="1" applyBorder="1"/>
    <xf numFmtId="0" fontId="2" fillId="3" borderId="65" xfId="5" applyFill="1" applyBorder="1">
      <alignment horizontal="right" vertical="center" indent="1"/>
    </xf>
    <xf numFmtId="10" fontId="3" fillId="0" borderId="70" xfId="0" applyNumberFormat="1" applyFont="1" applyBorder="1"/>
    <xf numFmtId="0" fontId="0" fillId="0" borderId="71" xfId="0" applyBorder="1"/>
    <xf numFmtId="3" fontId="4" fillId="0" borderId="72" xfId="0" applyNumberFormat="1" applyFont="1" applyBorder="1"/>
    <xf numFmtId="3" fontId="4" fillId="0" borderId="73" xfId="0" applyNumberFormat="1" applyFont="1" applyBorder="1"/>
    <xf numFmtId="41" fontId="3" fillId="7" borderId="57" xfId="0" applyNumberFormat="1" applyFont="1" applyFill="1" applyBorder="1" applyAlignment="1">
      <alignment vertical="center"/>
    </xf>
    <xf numFmtId="166" fontId="0" fillId="3" borderId="25" xfId="0" applyNumberFormat="1" applyFill="1" applyBorder="1" applyAlignment="1">
      <alignment vertical="center"/>
    </xf>
    <xf numFmtId="44" fontId="0" fillId="0" borderId="0" xfId="0" applyNumberFormat="1" applyAlignment="1">
      <alignment vertical="center"/>
    </xf>
  </cellXfs>
  <cellStyles count="11">
    <cellStyle name="Column Heading" xfId="6" xr:uid="{00000000-0005-0000-0000-000000000000}"/>
    <cellStyle name="Comma" xfId="10" builtinId="3"/>
    <cellStyle name="Comma 2" xfId="2" xr:uid="{00000000-0005-0000-0000-000001000000}"/>
    <cellStyle name="Comma 3" xfId="3" xr:uid="{00000000-0005-0000-0000-000002000000}"/>
    <cellStyle name="Heading with Border" xfId="9" xr:uid="{00000000-0005-0000-0000-000003000000}"/>
    <cellStyle name="Normal" xfId="0" builtinId="0"/>
    <cellStyle name="Normal 2" xfId="1" xr:uid="{00000000-0005-0000-0000-000005000000}"/>
    <cellStyle name="Normal 2 2" xfId="4" xr:uid="{00000000-0005-0000-0000-000006000000}"/>
    <cellStyle name="Row Label" xfId="5" xr:uid="{00000000-0005-0000-0000-000007000000}"/>
    <cellStyle name="Subheading" xfId="7" xr:uid="{00000000-0005-0000-0000-000008000000}"/>
    <cellStyle name="Total at Bottom" xfId="8" xr:uid="{00000000-0005-0000-0000-000009000000}"/>
  </cellStyles>
  <dxfs count="0"/>
  <tableStyles count="0" defaultTableStyle="TableStyleMedium9" defaultPivotStyle="PivotStyleLight16"/>
  <colors>
    <mruColors>
      <color rgb="FFCC0099"/>
      <color rgb="FFB5CD85"/>
      <color rgb="FF3366FF"/>
      <color rgb="FFCC99FF"/>
      <color rgb="FF6666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5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33" Type="http://schemas.openxmlformats.org/officeDocument/2006/relationships/externalLink" Target="externalLinks/externalLink12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32" Type="http://schemas.openxmlformats.org/officeDocument/2006/relationships/externalLink" Target="externalLinks/externalLink11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externalLink" Target="externalLinks/externalLink7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externalLink" Target="externalLinks/externalLink6.xml"/><Relationship Id="rId30" Type="http://schemas.openxmlformats.org/officeDocument/2006/relationships/externalLink" Target="externalLinks/externalLink9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H-GAC</a:t>
            </a:r>
          </a:p>
          <a:p>
            <a:pPr>
              <a:defRPr/>
            </a:pPr>
            <a:r>
              <a:rPr lang="en-US" sz="1800" b="1"/>
              <a:t>2024 REVENUE</a:t>
            </a:r>
            <a:r>
              <a:rPr lang="en-US" sz="1800" b="1" baseline="0"/>
              <a:t> ANALYSIS ($550,919,156</a:t>
            </a:r>
            <a:r>
              <a:rPr lang="en-US" sz="1800" baseline="0"/>
              <a:t>)</a:t>
            </a:r>
            <a:endParaRPr lang="en-US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5365736751048857E-2"/>
          <c:y val="0.14972026801846752"/>
          <c:w val="0.9215461932149267"/>
          <c:h val="0.83854353031330975"/>
        </c:manualLayout>
      </c:layout>
      <c:pie3DChart>
        <c:varyColors val="1"/>
        <c:ser>
          <c:idx val="0"/>
          <c:order val="0"/>
          <c:spPr>
            <a:ln w="12700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CB9-482F-9125-82D3B3220B8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2700">
                <a:solidFill>
                  <a:schemeClr val="tx1"/>
                </a:solidFill>
              </a:ln>
              <a:effectLst/>
              <a:sp3d contourW="127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CB9-482F-9125-82D3B3220B8B}"/>
              </c:ext>
            </c:extLst>
          </c:dPt>
          <c:dLbls>
            <c:dLbl>
              <c:idx val="0"/>
              <c:layout>
                <c:manualLayout>
                  <c:x val="0.30022497035316803"/>
                  <c:y val="1.2804218901019992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A22497F8-D912-47BD-9B53-31C4A0A37746}" type="CATEGORYNAME">
                      <a:rPr lang="en-US" sz="12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sz="1200"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[CATEGORY NAME]</a:t>
                    </a:fld>
                    <a:endParaRPr lang="en-US"/>
                  </a:p>
                </c:rich>
              </c:tx>
              <c:spPr>
                <a:solidFill>
                  <a:sysClr val="window" lastClr="FFFFFF">
                    <a:alpha val="70000"/>
                  </a:sysClr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218220"/>
                        <a:gd name="adj2" fmla="val 231710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CB9-482F-9125-82D3B3220B8B}"/>
                </c:ext>
              </c:extLst>
            </c:dLbl>
            <c:dLbl>
              <c:idx val="1"/>
              <c:layout>
                <c:manualLayout>
                  <c:x val="0.42392965083909945"/>
                  <c:y val="-4.3461993721373181E-2"/>
                </c:manualLayout>
              </c:layout>
              <c:spPr>
                <a:solidFill>
                  <a:sysClr val="window" lastClr="FFFFFF">
                    <a:alpha val="70000"/>
                  </a:sysClr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335172"/>
                        <a:gd name="adj2" fmla="val -567072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9CB9-482F-9125-82D3B3220B8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GRAPH!$C$41:$C$42</c:f>
              <c:strCache>
                <c:ptCount val="2"/>
                <c:pt idx="0">
                  <c:v>UNRESTRICTED - $10,728,300</c:v>
                </c:pt>
                <c:pt idx="1">
                  <c:v>RESTRICTED - $540,190,856</c:v>
                </c:pt>
              </c:strCache>
            </c:strRef>
          </c:cat>
          <c:val>
            <c:numRef>
              <c:f>GRAPH!$D$41:$D$42</c:f>
              <c:numCache>
                <c:formatCode>0.0%</c:formatCode>
                <c:ptCount val="2"/>
                <c:pt idx="0">
                  <c:v>1.9473455803230358E-2</c:v>
                </c:pt>
                <c:pt idx="1">
                  <c:v>0.98052654419676977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B9-482F-9125-82D3B3220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800" b="1" i="0" baseline="0">
                <a:effectLst/>
                <a:latin typeface="+mn-lt"/>
              </a:rPr>
              <a:t>H-GAC</a:t>
            </a:r>
            <a:br>
              <a:rPr lang="en-US" sz="1800" b="1" i="0" baseline="0">
                <a:effectLst/>
                <a:latin typeface="+mn-lt"/>
              </a:rPr>
            </a:br>
            <a:r>
              <a:rPr lang="en-US" sz="1800" b="1" i="0" baseline="0">
                <a:effectLst/>
                <a:latin typeface="+mn-lt"/>
              </a:rPr>
              <a:t>2024 UNRESTRICTED REVENUE ($10,728,300)</a:t>
            </a:r>
            <a:endParaRPr lang="en-US" b="1">
              <a:effectLst/>
              <a:latin typeface="+mn-lt"/>
            </a:endParaRPr>
          </a:p>
        </c:rich>
      </c:tx>
      <c:layout>
        <c:manualLayout>
          <c:xMode val="edge"/>
          <c:yMode val="edge"/>
          <c:x val="0.27385529336312026"/>
          <c:y val="7.127471745467320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9166676175242279E-2"/>
          <c:y val="0.19077142247903309"/>
          <c:w val="0.84710952068696577"/>
          <c:h val="0.7645236825900841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FFE-4A73-83F5-2F97F93ED77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FFE-4A73-83F5-2F97F93ED77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FFE-4A73-83F5-2F97F93ED77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FFE-4A73-83F5-2F97F93ED77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FFE-4A73-83F5-2F97F93ED77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BFFE-4A73-83F5-2F97F93ED77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BFFE-4A73-83F5-2F97F93ED77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BFFE-4A73-83F5-2F97F93ED77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3CCE-4702-BEF1-79B577ADC26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64F6-49E5-8588-5766225DF631}"/>
              </c:ext>
            </c:extLst>
          </c:dPt>
          <c:dLbls>
            <c:dLbl>
              <c:idx val="0"/>
              <c:layout>
                <c:manualLayout>
                  <c:x val="-5.5192020777789431E-2"/>
                  <c:y val="-3.1184091932038714E-2"/>
                </c:manualLayout>
              </c:layout>
              <c:numFmt formatCode="0.00%" sourceLinked="0"/>
              <c:spPr>
                <a:solidFill>
                  <a:sysClr val="window" lastClr="FFFFFF">
                    <a:alpha val="70000"/>
                  </a:sysClr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59540"/>
                        <a:gd name="adj2" fmla="val 147198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FFE-4A73-83F5-2F97F93ED777}"/>
                </c:ext>
              </c:extLst>
            </c:dLbl>
            <c:dLbl>
              <c:idx val="1"/>
              <c:layout>
                <c:manualLayout>
                  <c:x val="1.1567638707765109E-2"/>
                  <c:y val="-4.28700588942429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FE-4A73-83F5-2F97F93ED777}"/>
                </c:ext>
              </c:extLst>
            </c:dLbl>
            <c:dLbl>
              <c:idx val="2"/>
              <c:layout>
                <c:manualLayout>
                  <c:x val="0.11110627534537031"/>
                  <c:y val="-7.870945619074237E-3"/>
                </c:manualLayout>
              </c:layout>
              <c:numFmt formatCode="0.00%" sourceLinked="0"/>
              <c:spPr>
                <a:xfrm>
                  <a:off x="7233150" y="931078"/>
                  <a:ext cx="1187892" cy="489246"/>
                </a:xfrm>
                <a:solidFill>
                  <a:sysClr val="window" lastClr="FFFFFF">
                    <a:alpha val="70000"/>
                  </a:sysClr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146595"/>
                        <a:gd name="adj2" fmla="val 134876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289319362238067"/>
                      <c:h val="6.354791597500510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FFE-4A73-83F5-2F97F93ED777}"/>
                </c:ext>
              </c:extLst>
            </c:dLbl>
            <c:dLbl>
              <c:idx val="3"/>
              <c:layout>
                <c:manualLayout>
                  <c:x val="-5.1122585060321317E-3"/>
                  <c:y val="-6.3202531789234698E-2"/>
                </c:manualLayout>
              </c:layout>
              <c:numFmt formatCode="0.00%" sourceLinked="0"/>
              <c:spPr>
                <a:solidFill>
                  <a:sysClr val="window" lastClr="FFFFFF">
                    <a:alpha val="70000"/>
                  </a:sysClr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145755"/>
                        <a:gd name="adj2" fmla="val 129609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BFFE-4A73-83F5-2F97F93ED777}"/>
                </c:ext>
              </c:extLst>
            </c:dLbl>
            <c:dLbl>
              <c:idx val="4"/>
              <c:layout>
                <c:manualLayout>
                  <c:x val="0.18058918413152159"/>
                  <c:y val="-2.374086476997347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047928564837016"/>
                      <c:h val="9.93788424559921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BFFE-4A73-83F5-2F97F93ED777}"/>
                </c:ext>
              </c:extLst>
            </c:dLbl>
            <c:dLbl>
              <c:idx val="5"/>
              <c:layout>
                <c:manualLayout>
                  <c:x val="-3.4887267496928151E-2"/>
                  <c:y val="2.5776730554808103E-2"/>
                </c:manualLayout>
              </c:layout>
              <c:numFmt formatCode="0.00%" sourceLinked="0"/>
              <c:spPr>
                <a:solidFill>
                  <a:sysClr val="window" lastClr="FFFFFF">
                    <a:alpha val="70000"/>
                  </a:sysClr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72509"/>
                        <a:gd name="adj2" fmla="val -191292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FFE-4A73-83F5-2F97F93ED777}"/>
                </c:ext>
              </c:extLst>
            </c:dLbl>
            <c:dLbl>
              <c:idx val="6"/>
              <c:layout>
                <c:manualLayout>
                  <c:x val="-8.2213853182718635E-2"/>
                  <c:y val="4.1378152091600798E-2"/>
                </c:manualLayout>
              </c:layout>
              <c:numFmt formatCode="0.00%" sourceLinked="0"/>
              <c:spPr>
                <a:solidFill>
                  <a:sysClr val="window" lastClr="FFFFFF">
                    <a:alpha val="70000"/>
                  </a:sysClr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187466"/>
                        <a:gd name="adj2" fmla="val -320565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FFE-4A73-83F5-2F97F93ED777}"/>
                </c:ext>
              </c:extLst>
            </c:dLbl>
            <c:dLbl>
              <c:idx val="7"/>
              <c:layout>
                <c:manualLayout>
                  <c:x val="-5.3559584548580411E-2"/>
                  <c:y val="-8.5645552513752651E-2"/>
                </c:manualLayout>
              </c:layout>
              <c:numFmt formatCode="0.00%" sourceLinked="0"/>
              <c:spPr>
                <a:xfrm>
                  <a:off x="0" y="1235035"/>
                  <a:ext cx="966216" cy="504151"/>
                </a:xfrm>
                <a:solidFill>
                  <a:sysClr val="window" lastClr="FFFFFF">
                    <a:alpha val="70000"/>
                  </a:sysClr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219733"/>
                        <a:gd name="adj2" fmla="val 180186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0151584197696513"/>
                      <c:h val="6.630434356027256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BFFE-4A73-83F5-2F97F93ED777}"/>
                </c:ext>
              </c:extLst>
            </c:dLbl>
            <c:dLbl>
              <c:idx val="8"/>
              <c:layout>
                <c:manualLayout>
                  <c:x val="-0.13524579170965367"/>
                  <c:y val="-2.696471284145921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918520130440432"/>
                      <c:h val="5.82494031443935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3CCE-4702-BEF1-79B577ADC26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4F6-49E5-8588-5766225DF631}"/>
                </c:ext>
              </c:extLst>
            </c:dLbl>
            <c:numFmt formatCode="0.00%" sourceLinked="0"/>
            <c:spPr>
              <a:solidFill>
                <a:sysClr val="window" lastClr="FFFFFF">
                  <a:alpha val="70000"/>
                </a:sysClr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GRAPH!$C$47:$C$56</c:f>
              <c:strCache>
                <c:ptCount val="10"/>
                <c:pt idx="0">
                  <c:v>DUES</c:v>
                </c:pt>
                <c:pt idx="1">
                  <c:v>INTEREST</c:v>
                </c:pt>
                <c:pt idx="2">
                  <c:v>INTERLOCAL</c:v>
                </c:pt>
                <c:pt idx="3">
                  <c:v>911 DISTRICT</c:v>
                </c:pt>
                <c:pt idx="4">
                  <c:v>DATA SALES</c:v>
                </c:pt>
                <c:pt idx="5">
                  <c:v>LOCAL ACTIVITIES</c:v>
                </c:pt>
                <c:pt idx="6">
                  <c:v>LDC</c:v>
                </c:pt>
                <c:pt idx="7">
                  <c:v>EDA</c:v>
                </c:pt>
                <c:pt idx="8">
                  <c:v>LEASE ALLOW</c:v>
                </c:pt>
                <c:pt idx="9">
                  <c:v>FUND TRANSFER</c:v>
                </c:pt>
              </c:strCache>
            </c:strRef>
          </c:cat>
          <c:val>
            <c:numRef>
              <c:f>GRAPH!$D$47:$D$56</c:f>
              <c:numCache>
                <c:formatCode>0.0%</c:formatCode>
                <c:ptCount val="10"/>
                <c:pt idx="0">
                  <c:v>4.3076443325215374E-2</c:v>
                </c:pt>
                <c:pt idx="1">
                  <c:v>4.6605707101157641E-2</c:v>
                </c:pt>
                <c:pt idx="2">
                  <c:v>4.0981889636675151E-2</c:v>
                </c:pt>
                <c:pt idx="3">
                  <c:v>0.26268719945419289</c:v>
                </c:pt>
                <c:pt idx="4">
                  <c:v>0.19375828706811016</c:v>
                </c:pt>
                <c:pt idx="5">
                  <c:v>1.2095579163963442E-2</c:v>
                </c:pt>
                <c:pt idx="6">
                  <c:v>0.10666031120477057</c:v>
                </c:pt>
                <c:pt idx="7">
                  <c:v>0.29413458304591483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FFE-4A73-83F5-2F97F93ED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H-GAC</a:t>
            </a:r>
          </a:p>
          <a:p>
            <a:pPr>
              <a:defRPr sz="1800"/>
            </a:pPr>
            <a:r>
              <a:rPr lang="en-US" sz="1800" b="1" i="0" u="none" strike="noStrike" baseline="0">
                <a:effectLst/>
              </a:rPr>
              <a:t>2024 PROGRAM EXPENSES ($550,919,156)</a:t>
            </a:r>
            <a:endParaRPr lang="en-US" sz="1800" b="1"/>
          </a:p>
        </c:rich>
      </c:tx>
      <c:layout>
        <c:manualLayout>
          <c:xMode val="edge"/>
          <c:yMode val="edge"/>
          <c:x val="0.29810809028955976"/>
          <c:y val="1.80925585873880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6388868012822256E-2"/>
          <c:y val="0.21941057873514211"/>
          <c:w val="0.84722222222222221"/>
          <c:h val="0.7633478719571817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0C9-45CE-9F1E-E7813FB5A58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0C9-45CE-9F1E-E7813FB5A58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0C9-45CE-9F1E-E7813FB5A58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0C9-45CE-9F1E-E7813FB5A58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0C9-45CE-9F1E-E7813FB5A58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0C9-45CE-9F1E-E7813FB5A58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70C9-45CE-9F1E-E7813FB5A58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70C9-45CE-9F1E-E7813FB5A58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70C9-45CE-9F1E-E7813FB5A58B}"/>
              </c:ext>
            </c:extLst>
          </c:dPt>
          <c:dLbls>
            <c:dLbl>
              <c:idx val="0"/>
              <c:layout>
                <c:manualLayout>
                  <c:x val="-1.0242123393796137E-2"/>
                  <c:y val="-3.18217125021029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C9-45CE-9F1E-E7813FB5A58B}"/>
                </c:ext>
              </c:extLst>
            </c:dLbl>
            <c:dLbl>
              <c:idx val="1"/>
              <c:layout>
                <c:manualLayout>
                  <c:x val="3.8178623841687416E-2"/>
                  <c:y val="-3.080835740543868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C9-45CE-9F1E-E7813FB5A58B}"/>
                </c:ext>
              </c:extLst>
            </c:dLbl>
            <c:dLbl>
              <c:idx val="2"/>
              <c:layout>
                <c:manualLayout>
                  <c:x val="0.11614339041539726"/>
                  <c:y val="-3.730089494051640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C9-45CE-9F1E-E7813FB5A58B}"/>
                </c:ext>
              </c:extLst>
            </c:dLbl>
            <c:dLbl>
              <c:idx val="3"/>
              <c:layout>
                <c:manualLayout>
                  <c:x val="0.17057802875012415"/>
                  <c:y val="6.86640249991946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0C9-45CE-9F1E-E7813FB5A58B}"/>
                </c:ext>
              </c:extLst>
            </c:dLbl>
            <c:dLbl>
              <c:idx val="4"/>
              <c:layout>
                <c:manualLayout>
                  <c:x val="0.34636532646062662"/>
                  <c:y val="-8.9102584753498179E-2"/>
                </c:manualLayout>
              </c:layout>
              <c:numFmt formatCode="0.00%" sourceLinked="0"/>
              <c:spPr>
                <a:solidFill>
                  <a:sysClr val="window" lastClr="FFFFFF">
                    <a:alpha val="70000"/>
                  </a:sysClr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376517"/>
                        <a:gd name="adj2" fmla="val -441344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70C9-45CE-9F1E-E7813FB5A58B}"/>
                </c:ext>
              </c:extLst>
            </c:dLbl>
            <c:dLbl>
              <c:idx val="5"/>
              <c:layout>
                <c:manualLayout>
                  <c:x val="-0.10353535353535354"/>
                  <c:y val="5.22875816993464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0C9-45CE-9F1E-E7813FB5A58B}"/>
                </c:ext>
              </c:extLst>
            </c:dLbl>
            <c:dLbl>
              <c:idx val="6"/>
              <c:layout>
                <c:manualLayout>
                  <c:x val="-9.3734152929786263E-2"/>
                  <c:y val="-4.405803565157096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0C9-45CE-9F1E-E7813FB5A58B}"/>
                </c:ext>
              </c:extLst>
            </c:dLbl>
            <c:dLbl>
              <c:idx val="7"/>
              <c:layout>
                <c:manualLayout>
                  <c:x val="8.3695083921902606E-3"/>
                  <c:y val="-4.21549993019984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0C9-45CE-9F1E-E7813FB5A58B}"/>
                </c:ext>
              </c:extLst>
            </c:dLbl>
            <c:dLbl>
              <c:idx val="8"/>
              <c:layout>
                <c:manualLayout>
                  <c:x val="6.4013271211225851E-3"/>
                  <c:y val="-3.03063928591456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0C9-45CE-9F1E-E7813FB5A58B}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GRAPH!$C$6:$C$14</c:f>
              <c:strCache>
                <c:ptCount val="9"/>
                <c:pt idx="0">
                  <c:v>AGING</c:v>
                </c:pt>
                <c:pt idx="1">
                  <c:v>CAPITAL</c:v>
                </c:pt>
                <c:pt idx="2">
                  <c:v>C&amp;E</c:v>
                </c:pt>
                <c:pt idx="3">
                  <c:v>DATA SVC</c:v>
                </c:pt>
                <c:pt idx="4">
                  <c:v>WORKFORCE</c:v>
                </c:pt>
                <c:pt idx="5">
                  <c:v>PUB SVC.</c:v>
                </c:pt>
                <c:pt idx="6">
                  <c:v>LOCAL</c:v>
                </c:pt>
                <c:pt idx="7">
                  <c:v>SHARED SVC</c:v>
                </c:pt>
                <c:pt idx="8">
                  <c:v>TRANS</c:v>
                </c:pt>
              </c:strCache>
            </c:strRef>
          </c:cat>
          <c:val>
            <c:numRef>
              <c:f>GRAPH!$D$6:$D$14</c:f>
              <c:numCache>
                <c:formatCode>0.00%</c:formatCode>
                <c:ptCount val="9"/>
                <c:pt idx="0">
                  <c:v>3.0203112135439001E-2</c:v>
                </c:pt>
                <c:pt idx="1">
                  <c:v>4.4471134694387069E-4</c:v>
                </c:pt>
                <c:pt idx="2">
                  <c:v>2.4658136633846469E-2</c:v>
                </c:pt>
                <c:pt idx="3">
                  <c:v>1.4479371198914499E-2</c:v>
                </c:pt>
                <c:pt idx="4">
                  <c:v>0.85243534421050404</c:v>
                </c:pt>
                <c:pt idx="5">
                  <c:v>1.7982315832387592E-2</c:v>
                </c:pt>
                <c:pt idx="6">
                  <c:v>3.6384648773428116E-4</c:v>
                </c:pt>
                <c:pt idx="7">
                  <c:v>1.6226899712666047E-2</c:v>
                </c:pt>
                <c:pt idx="8">
                  <c:v>4.3206262441564287E-2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0C9-45CE-9F1E-E7813FB5A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800" b="1">
                <a:latin typeface="+mn-lt"/>
                <a:cs typeface="Arial" panose="020B0604020202020204" pitchFamily="34" charset="0"/>
              </a:rPr>
              <a:t>H-GAC</a:t>
            </a:r>
          </a:p>
          <a:p>
            <a:pPr>
              <a:defRPr sz="18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800" b="1" i="0" u="none" strike="noStrike" baseline="0">
                <a:effectLst/>
                <a:latin typeface="+mn-lt"/>
                <a:cs typeface="Arial" panose="020B0604020202020204" pitchFamily="34" charset="0"/>
              </a:rPr>
              <a:t>2024 CATEGORY EXPENSES ($550,919,156)</a:t>
            </a:r>
            <a:endParaRPr lang="en-US" sz="1800" b="1">
              <a:latin typeface="+mn-lt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9437004397932365"/>
          <c:y val="1.96077814780958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2702020202020207E-2"/>
          <c:y val="0.21486928104575165"/>
          <c:w val="0.84722222222222221"/>
          <c:h val="0.7669934640522876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ABF-404F-8439-AC87F76285D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ABF-404F-8439-AC87F76285D9}"/>
              </c:ext>
            </c:extLst>
          </c:dPt>
          <c:dPt>
            <c:idx val="2"/>
            <c:bubble3D val="0"/>
            <c:spPr>
              <a:solidFill>
                <a:srgbClr val="B5CD8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ABF-404F-8439-AC87F76285D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ABF-404F-8439-AC87F76285D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ABF-404F-8439-AC87F76285D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ABF-404F-8439-AC87F76285D9}"/>
              </c:ext>
            </c:extLst>
          </c:dPt>
          <c:dLbls>
            <c:dLbl>
              <c:idx val="0"/>
              <c:layout>
                <c:manualLayout>
                  <c:x val="8.6078486897915571E-2"/>
                  <c:y val="-3.51416431253337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BF-404F-8439-AC87F76285D9}"/>
                </c:ext>
              </c:extLst>
            </c:dLbl>
            <c:dLbl>
              <c:idx val="1"/>
              <c:layout>
                <c:manualLayout>
                  <c:x val="0.10547419735183002"/>
                  <c:y val="1.42828240346518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BF-404F-8439-AC87F76285D9}"/>
                </c:ext>
              </c:extLst>
            </c:dLbl>
            <c:dLbl>
              <c:idx val="2"/>
              <c:layout>
                <c:manualLayout>
                  <c:x val="0.49361354725348916"/>
                  <c:y val="-7.6700451448248594E-2"/>
                </c:manualLayout>
              </c:layout>
              <c:numFmt formatCode="0.00%" sourceLinked="0"/>
              <c:spPr>
                <a:solidFill>
                  <a:sysClr val="window" lastClr="FFFFFF">
                    <a:alpha val="70000"/>
                  </a:sysClr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416434"/>
                        <a:gd name="adj2" fmla="val -357043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7ABF-404F-8439-AC87F76285D9}"/>
                </c:ext>
              </c:extLst>
            </c:dLbl>
            <c:dLbl>
              <c:idx val="3"/>
              <c:layout>
                <c:manualLayout>
                  <c:x val="-0.15404041586447781"/>
                  <c:y val="-2.604563304287097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ABF-404F-8439-AC87F76285D9}"/>
                </c:ext>
              </c:extLst>
            </c:dLbl>
            <c:dLbl>
              <c:idx val="4"/>
              <c:layout>
                <c:manualLayout>
                  <c:x val="-3.557345896410883E-2"/>
                  <c:y val="-3.01375928506087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ABF-404F-8439-AC87F76285D9}"/>
                </c:ext>
              </c:extLst>
            </c:dLbl>
            <c:dLbl>
              <c:idx val="5"/>
              <c:layout>
                <c:manualLayout>
                  <c:x val="6.9554435313706087E-2"/>
                  <c:y val="-2.99357581344098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ABF-404F-8439-AC87F76285D9}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GRAPH!$C$19:$C$24</c:f>
              <c:strCache>
                <c:ptCount val="6"/>
                <c:pt idx="0">
                  <c:v>SAL &amp; BEN</c:v>
                </c:pt>
                <c:pt idx="1">
                  <c:v>CONTRACT</c:v>
                </c:pt>
                <c:pt idx="2">
                  <c:v>PASST HRU</c:v>
                </c:pt>
                <c:pt idx="3">
                  <c:v>OTHER</c:v>
                </c:pt>
                <c:pt idx="4">
                  <c:v>INDIRECT</c:v>
                </c:pt>
                <c:pt idx="5">
                  <c:v>CAPITAL</c:v>
                </c:pt>
              </c:strCache>
            </c:strRef>
          </c:cat>
          <c:val>
            <c:numRef>
              <c:f>GRAPH!$D$19:$D$24</c:f>
              <c:numCache>
                <c:formatCode>0.00%</c:formatCode>
                <c:ptCount val="6"/>
                <c:pt idx="0">
                  <c:v>6.8749174018053222E-2</c:v>
                </c:pt>
                <c:pt idx="1">
                  <c:v>3.668056333302025E-2</c:v>
                </c:pt>
                <c:pt idx="2">
                  <c:v>0.87030267801157202</c:v>
                </c:pt>
                <c:pt idx="3">
                  <c:v>1.412201918089624E-2</c:v>
                </c:pt>
                <c:pt idx="4">
                  <c:v>9.1604844442945716E-3</c:v>
                </c:pt>
                <c:pt idx="5">
                  <c:v>9.8508101216373645E-4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ABF-404F-8439-AC87F7628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H-GAC</a:t>
            </a:r>
            <a:br>
              <a:rPr lang="en-US" sz="1800" b="1" i="0" baseline="0">
                <a:effectLst/>
              </a:rPr>
            </a:br>
            <a:r>
              <a:rPr lang="en-US" sz="1800" b="1" i="0" baseline="0">
                <a:effectLst/>
              </a:rPr>
              <a:t>2024 SHARED ADMINISTRATIVE ($5,046,686)</a:t>
            </a:r>
            <a:endParaRPr lang="en-US" b="1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3841687760298785E-2"/>
          <c:y val="0.19759744925397521"/>
          <c:w val="0.84722222222222221"/>
          <c:h val="0.794766224074931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B39-48D2-B5A7-6CC0CD4385F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B39-48D2-B5A7-6CC0CD4385F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B39-48D2-B5A7-6CC0CD4385F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B39-48D2-B5A7-6CC0CD4385F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B39-48D2-B5A7-6CC0CD4385F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B39-48D2-B5A7-6CC0CD4385F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B39-48D2-B5A7-6CC0CD4385F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AB39-48D2-B5A7-6CC0CD4385F8}"/>
              </c:ext>
            </c:extLst>
          </c:dPt>
          <c:dLbls>
            <c:dLbl>
              <c:idx val="0"/>
              <c:layout>
                <c:manualLayout>
                  <c:x val="0.12373737373737355"/>
                  <c:y val="-0.10947712418300654"/>
                </c:manualLayout>
              </c:layout>
              <c:numFmt formatCode="0.00%" sourceLinked="0"/>
              <c:spPr>
                <a:solidFill>
                  <a:sysClr val="window" lastClr="FFFFFF">
                    <a:alpha val="70000"/>
                  </a:sysClr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488198"/>
                        <a:gd name="adj2" fmla="val -205530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AB39-48D2-B5A7-6CC0CD4385F8}"/>
                </c:ext>
              </c:extLst>
            </c:dLbl>
            <c:dLbl>
              <c:idx val="1"/>
              <c:layout>
                <c:manualLayout>
                  <c:x val="-3.0549698828338762E-2"/>
                  <c:y val="2.11784626411697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39-48D2-B5A7-6CC0CD4385F8}"/>
                </c:ext>
              </c:extLst>
            </c:dLbl>
            <c:dLbl>
              <c:idx val="2"/>
              <c:layout>
                <c:manualLayout>
                  <c:x val="-3.424374028502724E-2"/>
                  <c:y val="-3.51081117639984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39-48D2-B5A7-6CC0CD4385F8}"/>
                </c:ext>
              </c:extLst>
            </c:dLbl>
            <c:dLbl>
              <c:idx val="3"/>
              <c:layout>
                <c:manualLayout>
                  <c:x val="-2.2550449973217642E-2"/>
                  <c:y val="-4.47303643323395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39-48D2-B5A7-6CC0CD4385F8}"/>
                </c:ext>
              </c:extLst>
            </c:dLbl>
            <c:dLbl>
              <c:idx val="4"/>
              <c:layout>
                <c:manualLayout>
                  <c:x val="-3.7674979594303916E-2"/>
                  <c:y val="-3.024116885259738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B39-48D2-B5A7-6CC0CD4385F8}"/>
                </c:ext>
              </c:extLst>
            </c:dLbl>
            <c:dLbl>
              <c:idx val="5"/>
              <c:layout>
                <c:manualLayout>
                  <c:x val="1.8792041644348036E-2"/>
                  <c:y val="-3.67427992729932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B39-48D2-B5A7-6CC0CD4385F8}"/>
                </c:ext>
              </c:extLst>
            </c:dLbl>
            <c:dLbl>
              <c:idx val="6"/>
              <c:layout>
                <c:manualLayout>
                  <c:x val="9.1712445212857679E-2"/>
                  <c:y val="-5.79369415513500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B39-48D2-B5A7-6CC0CD4385F8}"/>
                </c:ext>
              </c:extLst>
            </c:dLbl>
            <c:dLbl>
              <c:idx val="7"/>
              <c:layout>
                <c:manualLayout>
                  <c:x val="0.11400505264237808"/>
                  <c:y val="-2.875523421364687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B39-48D2-B5A7-6CC0CD4385F8}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GRAPH!$C$29:$C$36</c:f>
              <c:strCache>
                <c:ptCount val="8"/>
                <c:pt idx="0">
                  <c:v>SAL &amp; BEN</c:v>
                </c:pt>
                <c:pt idx="1">
                  <c:v>CONTR</c:v>
                </c:pt>
                <c:pt idx="2">
                  <c:v>TRAVEL</c:v>
                </c:pt>
                <c:pt idx="3">
                  <c:v>DEPREC</c:v>
                </c:pt>
                <c:pt idx="4">
                  <c:v>RENT</c:v>
                </c:pt>
                <c:pt idx="5">
                  <c:v>SUPPLIES</c:v>
                </c:pt>
                <c:pt idx="6">
                  <c:v>EQUIP</c:v>
                </c:pt>
                <c:pt idx="7">
                  <c:v>OTHER</c:v>
                </c:pt>
              </c:strCache>
            </c:strRef>
          </c:cat>
          <c:val>
            <c:numRef>
              <c:f>GRAPH!$D$29:$D$36</c:f>
              <c:numCache>
                <c:formatCode>0.0%</c:formatCode>
                <c:ptCount val="8"/>
                <c:pt idx="0">
                  <c:v>0.72070900230022361</c:v>
                </c:pt>
                <c:pt idx="1">
                  <c:v>3.0911373614336154E-2</c:v>
                </c:pt>
                <c:pt idx="2">
                  <c:v>2.1776666411638099E-2</c:v>
                </c:pt>
                <c:pt idx="3">
                  <c:v>0.1228528951339001</c:v>
                </c:pt>
                <c:pt idx="4">
                  <c:v>2.3846737694644314E-2</c:v>
                </c:pt>
                <c:pt idx="5">
                  <c:v>1.8243654927384166E-3</c:v>
                </c:pt>
                <c:pt idx="6">
                  <c:v>4.6565210252365362E-3</c:v>
                </c:pt>
                <c:pt idx="7">
                  <c:v>7.3422438327282818E-2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B39-48D2-B5A7-6CC0CD438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800" b="1" i="0" baseline="0">
                <a:effectLst/>
                <a:latin typeface="+mn-lt"/>
              </a:rPr>
              <a:t>H-GAC</a:t>
            </a:r>
            <a:br>
              <a:rPr lang="en-US" sz="1800" b="1" i="0" baseline="0">
                <a:effectLst/>
                <a:latin typeface="+mn-lt"/>
              </a:rPr>
            </a:br>
            <a:r>
              <a:rPr lang="en-US" sz="1800" b="1" i="0" baseline="0">
                <a:effectLst/>
                <a:latin typeface="+mn-lt"/>
              </a:rPr>
              <a:t>2024 UNRESTRICTED FUND USE ($10,853,029)</a:t>
            </a:r>
            <a:endParaRPr lang="en-US" b="1">
              <a:effectLst/>
              <a:latin typeface="+mn-lt"/>
            </a:endParaRPr>
          </a:p>
        </c:rich>
      </c:tx>
      <c:layout>
        <c:manualLayout>
          <c:xMode val="edge"/>
          <c:yMode val="edge"/>
          <c:x val="0.27256154046722492"/>
          <c:y val="9.769877084176337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2918241242730694E-2"/>
          <c:y val="0.17464969140912204"/>
          <c:w val="0.83078776785470765"/>
          <c:h val="0.7502295475860121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5D6-4EC0-965E-0C02DCD5C8E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5D6-4EC0-965E-0C02DCD5C8E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5D6-4EC0-965E-0C02DCD5C8E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5D6-4EC0-965E-0C02DCD5C8E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5D6-4EC0-965E-0C02DCD5C8E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5D6-4EC0-965E-0C02DCD5C8E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75D6-4EC0-965E-0C02DCD5C8E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75D6-4EC0-965E-0C02DCD5C8E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75D6-4EC0-965E-0C02DCD5C8E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75D6-4EC0-965E-0C02DCD5C8E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B4E2-4CA3-AB5F-EAC18AD2F9B9}"/>
              </c:ext>
            </c:extLst>
          </c:dPt>
          <c:dLbls>
            <c:dLbl>
              <c:idx val="0"/>
              <c:layout>
                <c:manualLayout>
                  <c:x val="-7.1831100414093241E-2"/>
                  <c:y val="-1.46330921508520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D6-4EC0-965E-0C02DCD5C8E7}"/>
                </c:ext>
              </c:extLst>
            </c:dLbl>
            <c:dLbl>
              <c:idx val="1"/>
              <c:layout>
                <c:manualLayout>
                  <c:x val="-2.7631113631693106E-2"/>
                  <c:y val="-1.891405306583259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D6-4EC0-965E-0C02DCD5C8E7}"/>
                </c:ext>
              </c:extLst>
            </c:dLbl>
            <c:dLbl>
              <c:idx val="2"/>
              <c:layout>
                <c:manualLayout>
                  <c:x val="4.8267577420655003E-2"/>
                  <c:y val="-2.528916645764346E-2"/>
                </c:manualLayout>
              </c:layout>
              <c:numFmt formatCode="0.00%" sourceLinked="0"/>
              <c:spPr>
                <a:solidFill>
                  <a:sysClr val="window" lastClr="FFFFFF">
                    <a:alpha val="70000"/>
                  </a:sysClr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223805"/>
                        <a:gd name="adj2" fmla="val 297607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75D6-4EC0-965E-0C02DCD5C8E7}"/>
                </c:ext>
              </c:extLst>
            </c:dLbl>
            <c:dLbl>
              <c:idx val="3"/>
              <c:layout>
                <c:manualLayout>
                  <c:x val="6.0041818265468047E-2"/>
                  <c:y val="-4.3501447318241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D6-4EC0-965E-0C02DCD5C8E7}"/>
                </c:ext>
              </c:extLst>
            </c:dLbl>
            <c:dLbl>
              <c:idx val="4"/>
              <c:layout>
                <c:manualLayout>
                  <c:x val="6.1955694378112831E-2"/>
                  <c:y val="5.1249402164345419E-2"/>
                </c:manualLayout>
              </c:layout>
              <c:numFmt formatCode="0.00%" sourceLinked="0"/>
              <c:spPr>
                <a:solidFill>
                  <a:sysClr val="window" lastClr="FFFFFF">
                    <a:alpha val="70000"/>
                  </a:sysClr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273609"/>
                        <a:gd name="adj2" fmla="val -241843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75D6-4EC0-965E-0C02DCD5C8E7}"/>
                </c:ext>
              </c:extLst>
            </c:dLbl>
            <c:dLbl>
              <c:idx val="5"/>
              <c:layout>
                <c:manualLayout>
                  <c:x val="5.6316196614662889E-2"/>
                  <c:y val="1.7958117070216863E-2"/>
                </c:manualLayout>
              </c:layout>
              <c:numFmt formatCode="0.00%" sourceLinked="0"/>
              <c:spPr>
                <a:solidFill>
                  <a:sysClr val="window" lastClr="FFFFFF">
                    <a:alpha val="70000"/>
                  </a:sysClr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98320"/>
                        <a:gd name="adj2" fmla="val -324793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75D6-4EC0-965E-0C02DCD5C8E7}"/>
                </c:ext>
              </c:extLst>
            </c:dLbl>
            <c:dLbl>
              <c:idx val="6"/>
              <c:layout>
                <c:manualLayout>
                  <c:x val="3.9728212840396508E-3"/>
                  <c:y val="1.1269297461857867E-2"/>
                </c:manualLayout>
              </c:layout>
              <c:numFmt formatCode="0.00%" sourceLinked="0"/>
              <c:spPr>
                <a:solidFill>
                  <a:sysClr val="window" lastClr="FFFFFF">
                    <a:alpha val="70000"/>
                  </a:sysClr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78764"/>
                        <a:gd name="adj2" fmla="val -181164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75D6-4EC0-965E-0C02DCD5C8E7}"/>
                </c:ext>
              </c:extLst>
            </c:dLbl>
            <c:dLbl>
              <c:idx val="7"/>
              <c:layout>
                <c:manualLayout>
                  <c:x val="-1.8225544952315726E-2"/>
                  <c:y val="1.7939259130913866E-2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130405"/>
                        <a:gd name="adj2" fmla="val 128170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75D6-4EC0-965E-0C02DCD5C8E7}"/>
                </c:ext>
              </c:extLst>
            </c:dLbl>
            <c:dLbl>
              <c:idx val="8"/>
              <c:layout>
                <c:manualLayout>
                  <c:x val="-7.3624738569437853E-2"/>
                  <c:y val="-1.6181301777426819E-2"/>
                </c:manualLayout>
              </c:layout>
              <c:numFmt formatCode="0.00%" sourceLinked="0"/>
              <c:spPr>
                <a:solidFill>
                  <a:sysClr val="window" lastClr="FFFFFF">
                    <a:alpha val="70000"/>
                  </a:sysClr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107518"/>
                        <a:gd name="adj2" fmla="val 173014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75D6-4EC0-965E-0C02DCD5C8E7}"/>
                </c:ext>
              </c:extLst>
            </c:dLbl>
            <c:dLbl>
              <c:idx val="9"/>
              <c:layout>
                <c:manualLayout>
                  <c:x val="0.17828380150774056"/>
                  <c:y val="-9.5329802119725644E-3"/>
                </c:manualLayout>
              </c:layout>
              <c:numFmt formatCode="0.00%" sourceLinked="0"/>
              <c:spPr>
                <a:xfrm>
                  <a:off x="6014248" y="919777"/>
                  <a:ext cx="831724" cy="410349"/>
                </a:xfrm>
                <a:solidFill>
                  <a:sysClr val="window" lastClr="FFFFFF">
                    <a:alpha val="70000"/>
                  </a:sysClr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125249"/>
                        <a:gd name="adj2" fmla="val 106100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8.3636202560875797E-2"/>
                      <c:h val="5.11566929636891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75D6-4EC0-965E-0C02DCD5C8E7}"/>
                </c:ext>
              </c:extLst>
            </c:dLbl>
            <c:numFmt formatCode="0.00%" sourceLinked="0"/>
            <c:spPr>
              <a:solidFill>
                <a:sysClr val="window" lastClr="FFFFFF">
                  <a:alpha val="70000"/>
                </a:sysClr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GRAPH!$C$61:$C$70</c:f>
              <c:strCache>
                <c:ptCount val="10"/>
                <c:pt idx="0">
                  <c:v>AGING</c:v>
                </c:pt>
                <c:pt idx="1">
                  <c:v>C &amp; E</c:v>
                </c:pt>
                <c:pt idx="2">
                  <c:v>DATA SVC</c:v>
                </c:pt>
                <c:pt idx="3">
                  <c:v>LOCAL</c:v>
                </c:pt>
                <c:pt idx="4">
                  <c:v>LDC</c:v>
                </c:pt>
                <c:pt idx="5">
                  <c:v>EDA</c:v>
                </c:pt>
                <c:pt idx="6">
                  <c:v>WORKSHOP</c:v>
                </c:pt>
                <c:pt idx="7">
                  <c:v>SHARED SVCS</c:v>
                </c:pt>
                <c:pt idx="8">
                  <c:v>TRANS</c:v>
                </c:pt>
                <c:pt idx="9">
                  <c:v>CAPITAL</c:v>
                </c:pt>
              </c:strCache>
            </c:strRef>
          </c:cat>
          <c:val>
            <c:numRef>
              <c:f>GRAPH!$D$61:$D$70</c:f>
              <c:numCache>
                <c:formatCode>0.0%</c:formatCode>
                <c:ptCount val="10"/>
                <c:pt idx="0">
                  <c:v>2.805069404609321E-2</c:v>
                </c:pt>
                <c:pt idx="1">
                  <c:v>8.2926157115587526E-3</c:v>
                </c:pt>
                <c:pt idx="2">
                  <c:v>0.25966824581412445</c:v>
                </c:pt>
                <c:pt idx="3">
                  <c:v>8.9053478724683711E-3</c:v>
                </c:pt>
                <c:pt idx="4">
                  <c:v>0.10543450905136711</c:v>
                </c:pt>
                <c:pt idx="5">
                  <c:v>0.29075424594586768</c:v>
                </c:pt>
                <c:pt idx="6">
                  <c:v>9.5641501206644285E-3</c:v>
                </c:pt>
                <c:pt idx="7">
                  <c:v>0.25207063978425143</c:v>
                </c:pt>
                <c:pt idx="8">
                  <c:v>3.7259551653604631E-2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5D6-4EC0-965E-0C02DCD5C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25" l="0.7" r="0.7" t="0.2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180182</xdr:colOff>
      <xdr:row>1</xdr:row>
      <xdr:rowOff>39845</xdr:rowOff>
    </xdr:from>
    <xdr:to>
      <xdr:col>15</xdr:col>
      <xdr:colOff>440530</xdr:colOff>
      <xdr:row>48</xdr:row>
      <xdr:rowOff>59530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AC4E202C-C69F-46FF-B5CC-8673A532E5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43098</xdr:colOff>
      <xdr:row>4</xdr:row>
      <xdr:rowOff>108261</xdr:rowOff>
    </xdr:from>
    <xdr:to>
      <xdr:col>16</xdr:col>
      <xdr:colOff>211668</xdr:colOff>
      <xdr:row>48</xdr:row>
      <xdr:rowOff>95250</xdr:rowOff>
    </xdr:to>
    <xdr:graphicFrame macro="">
      <xdr:nvGraphicFramePr>
        <xdr:cNvPr id="5" name="Chart 3">
          <a:extLst>
            <a:ext uri="{FF2B5EF4-FFF2-40B4-BE49-F238E27FC236}">
              <a16:creationId xmlns:a16="http://schemas.microsoft.com/office/drawing/2014/main" id="{E44D5267-C0A7-436A-B3DF-1F1A5E47D1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155450</xdr:colOff>
      <xdr:row>0</xdr:row>
      <xdr:rowOff>82628</xdr:rowOff>
    </xdr:from>
    <xdr:to>
      <xdr:col>16</xdr:col>
      <xdr:colOff>404812</xdr:colOff>
      <xdr:row>48</xdr:row>
      <xdr:rowOff>71437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AFE1732A-EC04-4AC9-9459-BCF9793FEB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247361</xdr:colOff>
      <xdr:row>1</xdr:row>
      <xdr:rowOff>18259</xdr:rowOff>
    </xdr:from>
    <xdr:to>
      <xdr:col>17</xdr:col>
      <xdr:colOff>486832</xdr:colOff>
      <xdr:row>48</xdr:row>
      <xdr:rowOff>84667</xdr:rowOff>
    </xdr:to>
    <xdr:graphicFrame macro="">
      <xdr:nvGraphicFramePr>
        <xdr:cNvPr id="6" name="Chart 2">
          <a:extLst>
            <a:ext uri="{FF2B5EF4-FFF2-40B4-BE49-F238E27FC236}">
              <a16:creationId xmlns:a16="http://schemas.microsoft.com/office/drawing/2014/main" id="{6C4ED209-4333-46E5-895E-3DBFFC71F9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215324</xdr:colOff>
      <xdr:row>0</xdr:row>
      <xdr:rowOff>82982</xdr:rowOff>
    </xdr:from>
    <xdr:to>
      <xdr:col>16</xdr:col>
      <xdr:colOff>476250</xdr:colOff>
      <xdr:row>48</xdr:row>
      <xdr:rowOff>59532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662AB18A-004E-476A-8191-FB93A86D49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142426</xdr:colOff>
      <xdr:row>0</xdr:row>
      <xdr:rowOff>48639</xdr:rowOff>
    </xdr:from>
    <xdr:to>
      <xdr:col>16</xdr:col>
      <xdr:colOff>333375</xdr:colOff>
      <xdr:row>47</xdr:row>
      <xdr:rowOff>11905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A53705BE-07DD-43D2-8B9B-270FF69688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H-GACCentral/Budget/Transportation%20Archive/2024%20Transportation%20Budget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gac.sharepoint.com/sites/H-GACCentral/Budget/2024%20REVISED%20SVCPLAN.xlsx" TargetMode="External"/><Relationship Id="rId1" Type="http://schemas.openxmlformats.org/officeDocument/2006/relationships/externalLinkPath" Target="/sites/H-GACCentral/Budget/2024%20REVISED%20SVCPLAN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gac.sharepoint.com/sites/H-GACCentral/Budget/Shared%20Services%20Archive/2024%20Shared%20Services.xlsx" TargetMode="External"/><Relationship Id="rId1" Type="http://schemas.openxmlformats.org/officeDocument/2006/relationships/externalLinkPath" Target="/sites/H-GACCentral/Budget/Shared%20Services%20Archive/2024%20Shared%20Services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gac.sharepoint.com/sites/H-GACCentral/Budget/Administration%20and%20Finance%20Archive/2024%20Admin%20&amp;%20Finance.xlsx" TargetMode="External"/><Relationship Id="rId1" Type="http://schemas.openxmlformats.org/officeDocument/2006/relationships/externalLinkPath" Target="/sites/H-GACCentral/Budget/Administration%20and%20Finance%20Archive/2024%20Admin%20&amp;%20Financ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H-GACCentral/Budget/Community%20and%20Environmental%20Planning%20Archive/2024%20C&amp;E%20Budg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H-GACCentral/Budget/Human%20Services%20Archive/2024%20Human%20Services%20Budge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H-GACCentral/Budget/Data%20Services%20Archive/2024%20Data%20Services%20Budget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gac.sharepoint.com/sites/H-GACCentral/Budget/Transportation%20Budget%20Revised.xlsx" TargetMode="External"/><Relationship Id="rId1" Type="http://schemas.openxmlformats.org/officeDocument/2006/relationships/externalLinkPath" Target="/sites/H-GACCentral/Budget/Transportation%20Budget%20Revised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gac.sharepoint.com/sites/H-GACCentral/Budget/Shared%20Services.xlsx" TargetMode="External"/><Relationship Id="rId1" Type="http://schemas.openxmlformats.org/officeDocument/2006/relationships/externalLinkPath" Target="/sites/H-GACCentral/Budget/Shared%20Services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gac.sharepoint.com/sites/H-GACCentral/Budget/Public%20Services%20Archive/2024%20Public%20Services%20Budget.xlsx" TargetMode="External"/><Relationship Id="rId1" Type="http://schemas.openxmlformats.org/officeDocument/2006/relationships/externalLinkPath" Target="/sites/H-GACCentral/Budget/Public%20Services%20Archive/2024%20Public%20Services%20Budget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gac.sharepoint.com/sites/H-GACCentral/Budget/Admin%20&amp;%20Finance.xlsx" TargetMode="External"/><Relationship Id="rId1" Type="http://schemas.openxmlformats.org/officeDocument/2006/relationships/externalLinkPath" Target="/sites/H-GACCentral/Budget/Admin%20&amp;%20Finance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gac.sharepoint.com/sites/H-GACCentral/Budget/Public%20Services%20Budget.xlsx" TargetMode="External"/><Relationship Id="rId1" Type="http://schemas.openxmlformats.org/officeDocument/2006/relationships/externalLinkPath" Target="/sites/H-GACCentral/Budget/Public%20Services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"/>
      <sheetName val="EQUIP"/>
      <sheetName val="OTHER"/>
      <sheetName val="TRNG"/>
      <sheetName val="TRAVEL"/>
      <sheetName val="Transportation Travel"/>
      <sheetName val="PASS-THRU"/>
      <sheetName val="CONSULTANT"/>
      <sheetName val="EMPLOYEE"/>
      <sheetName val="EE SUM"/>
    </sheetNames>
    <sheetDataSet>
      <sheetData sheetId="0">
        <row r="14">
          <cell r="B14">
            <v>6549250</v>
          </cell>
        </row>
        <row r="15">
          <cell r="B15">
            <v>6875000</v>
          </cell>
        </row>
        <row r="16">
          <cell r="B16">
            <v>82750</v>
          </cell>
        </row>
        <row r="17">
          <cell r="B17">
            <v>236903.19467954722</v>
          </cell>
        </row>
        <row r="18">
          <cell r="B18">
            <v>35000</v>
          </cell>
        </row>
        <row r="20">
          <cell r="B20">
            <v>1380500</v>
          </cell>
        </row>
        <row r="22">
          <cell r="B22">
            <v>578165.61734453205</v>
          </cell>
        </row>
        <row r="23">
          <cell r="B23">
            <v>608451.12162830262</v>
          </cell>
        </row>
        <row r="28">
          <cell r="B28">
            <v>695000</v>
          </cell>
        </row>
        <row r="29">
          <cell r="B2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0">
          <cell r="C10">
            <v>4496067.8294838639</v>
          </cell>
        </row>
        <row r="13">
          <cell r="C13">
            <v>2084272.4430544239</v>
          </cell>
        </row>
        <row r="15">
          <cell r="C15">
            <v>876797.43961436418</v>
          </cell>
        </row>
        <row r="17">
          <cell r="C17">
            <v>578165.61734453205</v>
          </cell>
        </row>
        <row r="18">
          <cell r="C18">
            <v>608451.12162830262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&amp;ENarr"/>
      <sheetName val="WkforceNarr"/>
      <sheetName val="Pubsvcnarr"/>
      <sheetName val="allocation"/>
      <sheetName val="SVCPLAN"/>
      <sheetName val="APLREV"/>
      <sheetName val="ALLEXP"/>
      <sheetName val="INDIRECT"/>
      <sheetName val="BENEFIT"/>
      <sheetName val="LOCAL"/>
      <sheetName val="Unrestricted fund bal"/>
      <sheetName val="Overall Fund Bal"/>
      <sheetName val="REVANALYSIS-2"/>
      <sheetName val="UNRESTRICTEDREV-2"/>
      <sheetName val="PROGRAM EXP-2"/>
      <sheetName val="CATEGORY EXP-2"/>
      <sheetName val="SHAREDINDR-2"/>
      <sheetName val="UNRESTRICTEDUSE-2"/>
      <sheetName val="Alloc"/>
      <sheetName val="GRAPH"/>
    </sheetNames>
    <sheetDataSet>
      <sheetData sheetId="0"/>
      <sheetData sheetId="1"/>
      <sheetData sheetId="2"/>
      <sheetData sheetId="3"/>
      <sheetData sheetId="4"/>
      <sheetData sheetId="5">
        <row r="12">
          <cell r="E12">
            <v>59806</v>
          </cell>
        </row>
        <row r="16">
          <cell r="F16">
            <v>465828377.53115857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UDGET"/>
      <sheetName val="EQUIP"/>
      <sheetName val="OTHER"/>
      <sheetName val="TRNG"/>
      <sheetName val="TRAVEL"/>
      <sheetName val="PASS-THRU"/>
      <sheetName val="CONSULTANT"/>
      <sheetName val="EMPLOYEE"/>
      <sheetName val="EE SUM"/>
    </sheetNames>
    <sheetDataSet>
      <sheetData sheetId="0">
        <row r="10">
          <cell r="B10">
            <v>3125007.1684697466</v>
          </cell>
          <cell r="F10">
            <v>92296.638732861989</v>
          </cell>
        </row>
        <row r="11">
          <cell r="B11">
            <v>1445940.8168509514</v>
          </cell>
          <cell r="F11">
            <v>42705.654741695245</v>
          </cell>
        </row>
        <row r="13">
          <cell r="B13">
            <v>609055.96430405637</v>
          </cell>
          <cell r="F13">
            <v>17988.380594017377</v>
          </cell>
        </row>
        <row r="14">
          <cell r="B14">
            <v>2653450</v>
          </cell>
        </row>
        <row r="15">
          <cell r="B15">
            <v>0</v>
          </cell>
        </row>
        <row r="16">
          <cell r="B16">
            <v>24000</v>
          </cell>
        </row>
        <row r="17">
          <cell r="B17">
            <v>178590.10007384996</v>
          </cell>
          <cell r="F17">
            <v>5461.9254007815343</v>
          </cell>
        </row>
        <row r="18">
          <cell r="B18">
            <v>30000</v>
          </cell>
        </row>
        <row r="19">
          <cell r="B19">
            <v>0</v>
          </cell>
        </row>
        <row r="20">
          <cell r="B20">
            <v>164942.34</v>
          </cell>
        </row>
        <row r="23">
          <cell r="B23">
            <v>422521.77360877249</v>
          </cell>
        </row>
        <row r="24">
          <cell r="B24">
            <v>458682.4877926652</v>
          </cell>
          <cell r="F24">
            <v>14028.154583778416</v>
          </cell>
        </row>
        <row r="26">
          <cell r="F26">
            <v>172480.75405313456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C9">
            <v>3125007.1684697466</v>
          </cell>
        </row>
        <row r="13">
          <cell r="C13">
            <v>1445940.8168509514</v>
          </cell>
        </row>
        <row r="15">
          <cell r="C15">
            <v>609055.96430405637</v>
          </cell>
        </row>
        <row r="17">
          <cell r="C17">
            <v>422521.77360877249</v>
          </cell>
        </row>
        <row r="18">
          <cell r="C18">
            <v>458682.4877926652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UDGET"/>
      <sheetName val="EQUIP"/>
      <sheetName val="CONSULTANT"/>
      <sheetName val="OTHER"/>
      <sheetName val="TRNG"/>
      <sheetName val="TRAVEL"/>
      <sheetName val="EE SUM"/>
      <sheetName val="EMPLOYEE"/>
      <sheetName val="LOCALWORKSHOP"/>
      <sheetName val="Internal Svc"/>
      <sheetName val="Fin&amp;Gen "/>
      <sheetName val="Sheet1"/>
    </sheetNames>
    <sheetDataSet>
      <sheetData sheetId="0">
        <row r="10">
          <cell r="C10">
            <v>313043.29050734959</v>
          </cell>
          <cell r="D10">
            <v>959171.43385867111</v>
          </cell>
          <cell r="E10">
            <v>966349.51655745867</v>
          </cell>
          <cell r="F10">
            <v>1647802.4151758214</v>
          </cell>
          <cell r="G10">
            <v>248064.67444754756</v>
          </cell>
          <cell r="H10">
            <v>0</v>
          </cell>
        </row>
        <row r="11">
          <cell r="C11">
            <v>144845.13051775066</v>
          </cell>
          <cell r="D11">
            <v>443808.6224464071</v>
          </cell>
          <cell r="E11">
            <v>447129.9213111361</v>
          </cell>
          <cell r="F11">
            <v>762438.17750185251</v>
          </cell>
          <cell r="G11">
            <v>114779.52486688025</v>
          </cell>
          <cell r="H11">
            <v>0</v>
          </cell>
        </row>
        <row r="13">
          <cell r="F13">
            <v>321152.50777133665</v>
          </cell>
          <cell r="H13">
            <v>0</v>
          </cell>
        </row>
        <row r="14">
          <cell r="C14">
            <v>5000</v>
          </cell>
          <cell r="D14">
            <v>131000</v>
          </cell>
          <cell r="E14">
            <v>0</v>
          </cell>
          <cell r="F14">
            <v>509032</v>
          </cell>
          <cell r="G14">
            <v>20000</v>
          </cell>
          <cell r="H14">
            <v>6000</v>
          </cell>
        </row>
        <row r="15">
          <cell r="E15">
            <v>0</v>
          </cell>
        </row>
        <row r="16">
          <cell r="C16">
            <v>46000</v>
          </cell>
          <cell r="D16">
            <v>6500</v>
          </cell>
          <cell r="E16">
            <v>44400</v>
          </cell>
          <cell r="F16">
            <v>13500</v>
          </cell>
          <cell r="G16">
            <v>13000</v>
          </cell>
          <cell r="H16">
            <v>3000</v>
          </cell>
        </row>
        <row r="17">
          <cell r="C17">
            <v>8614.3812319251992</v>
          </cell>
          <cell r="D17">
            <v>51129.286743452649</v>
          </cell>
          <cell r="E17">
            <v>51761.15690119614</v>
          </cell>
          <cell r="F17">
            <v>91272.34263953114</v>
          </cell>
          <cell r="G17">
            <v>8842.4209522692581</v>
          </cell>
          <cell r="H17">
            <v>0</v>
          </cell>
        </row>
        <row r="18">
          <cell r="C18">
            <v>0</v>
          </cell>
          <cell r="D18">
            <v>7500</v>
          </cell>
          <cell r="E18">
            <v>16000</v>
          </cell>
          <cell r="F18">
            <v>8500</v>
          </cell>
          <cell r="G18">
            <v>0</v>
          </cell>
          <cell r="H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130807</v>
          </cell>
          <cell r="D20">
            <v>715940</v>
          </cell>
          <cell r="E20">
            <v>128500</v>
          </cell>
          <cell r="F20">
            <v>263832</v>
          </cell>
          <cell r="G20">
            <v>24500</v>
          </cell>
          <cell r="H20">
            <v>191450</v>
          </cell>
        </row>
        <row r="22">
          <cell r="C22">
            <v>648309.8022570255</v>
          </cell>
          <cell r="D22">
            <v>2315049.3430485306</v>
          </cell>
          <cell r="E22">
            <v>1654140.5947697908</v>
          </cell>
          <cell r="F22">
            <v>3617529.4430885413</v>
          </cell>
          <cell r="G22">
            <v>429186.62026669708</v>
          </cell>
        </row>
        <row r="23">
          <cell r="C23"/>
          <cell r="D23"/>
          <cell r="H23"/>
        </row>
      </sheetData>
      <sheetData sheetId="1"/>
      <sheetData sheetId="2"/>
      <sheetData sheetId="3"/>
      <sheetData sheetId="4"/>
      <sheetData sheetId="5"/>
      <sheetData sheetId="6">
        <row r="9">
          <cell r="H9">
            <v>1647802.4151758214</v>
          </cell>
        </row>
        <row r="13">
          <cell r="H13">
            <v>762438.17750185251</v>
          </cell>
        </row>
        <row r="15">
          <cell r="H15">
            <v>321152.50777133665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"/>
      <sheetName val="EQUIP"/>
      <sheetName val="OTHER"/>
      <sheetName val="TRNG"/>
      <sheetName val="TRAVEL"/>
      <sheetName val="PASS-THRU"/>
      <sheetName val="CONSULTANT"/>
      <sheetName val="EMPLOYEE"/>
      <sheetName val="EE SUM"/>
    </sheetNames>
    <sheetDataSet>
      <sheetData sheetId="0">
        <row r="10">
          <cell r="B10">
            <v>2345677.374411989</v>
          </cell>
        </row>
        <row r="11">
          <cell r="B11">
            <v>1085344.9211404275</v>
          </cell>
        </row>
        <row r="13">
          <cell r="B13">
            <v>457166.56577088172</v>
          </cell>
        </row>
        <row r="14">
          <cell r="B14">
            <v>1294896</v>
          </cell>
        </row>
        <row r="15">
          <cell r="B15">
            <v>7382137</v>
          </cell>
        </row>
        <row r="16">
          <cell r="B16">
            <v>74897</v>
          </cell>
        </row>
        <row r="17">
          <cell r="B17">
            <v>129435.19746103491</v>
          </cell>
        </row>
        <row r="18">
          <cell r="B18">
            <v>49800</v>
          </cell>
        </row>
        <row r="19">
          <cell r="B19">
            <v>84000</v>
          </cell>
        </row>
        <row r="20">
          <cell r="B20">
            <v>116962</v>
          </cell>
        </row>
        <row r="23">
          <cell r="B23">
            <v>315888.44104613276</v>
          </cell>
        </row>
        <row r="24">
          <cell r="B24">
            <v>332435.3273491197</v>
          </cell>
        </row>
        <row r="29">
          <cell r="B29">
            <v>1067106.7451737472</v>
          </cell>
        </row>
        <row r="30">
          <cell r="B30">
            <v>1766126.8362157389</v>
          </cell>
        </row>
        <row r="33">
          <cell r="B33">
            <v>6386843</v>
          </cell>
        </row>
        <row r="35">
          <cell r="B35">
            <v>13411</v>
          </cell>
        </row>
        <row r="36">
          <cell r="B36">
            <v>3725476.0681028785</v>
          </cell>
        </row>
        <row r="37">
          <cell r="B37">
            <v>619676.17768722121</v>
          </cell>
        </row>
        <row r="42">
          <cell r="B42">
            <v>90000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C9">
            <v>2345677.374411989</v>
          </cell>
        </row>
        <row r="13">
          <cell r="C13">
            <v>1085344.9211404275</v>
          </cell>
        </row>
        <row r="15">
          <cell r="C15">
            <v>457166.56577088172</v>
          </cell>
        </row>
        <row r="17">
          <cell r="C17">
            <v>315888.44104613276</v>
          </cell>
        </row>
        <row r="18">
          <cell r="C18">
            <v>332435.3273491197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"/>
      <sheetName val="EQUIP"/>
      <sheetName val="OTHER"/>
      <sheetName val="TRNG"/>
      <sheetName val="TRAVEL"/>
      <sheetName val="PASS-THRU"/>
      <sheetName val="CONSULTANT"/>
      <sheetName val="EMPLOYEE"/>
      <sheetName val="EE SUM"/>
      <sheetName val="Sheet1"/>
    </sheetNames>
    <sheetDataSet>
      <sheetData sheetId="0">
        <row r="10">
          <cell r="C10">
            <v>7034504.8948930698</v>
          </cell>
          <cell r="D10">
            <v>2246319.4725859538</v>
          </cell>
        </row>
        <row r="11">
          <cell r="C11">
            <v>3254865.4148670235</v>
          </cell>
          <cell r="D11">
            <v>1039372.0199655208</v>
          </cell>
        </row>
        <row r="13">
          <cell r="C13">
            <v>1371007.1469239837</v>
          </cell>
          <cell r="D13">
            <v>437801.96292502125</v>
          </cell>
        </row>
        <row r="14">
          <cell r="C14">
            <v>3930000</v>
          </cell>
          <cell r="D14">
            <v>103000</v>
          </cell>
        </row>
        <row r="15">
          <cell r="C15">
            <v>450796300</v>
          </cell>
          <cell r="D15">
            <v>11610792</v>
          </cell>
        </row>
        <row r="16">
          <cell r="C16">
            <v>127000</v>
          </cell>
          <cell r="D16">
            <v>98850</v>
          </cell>
        </row>
        <row r="17">
          <cell r="C17">
            <v>578174.48756637727</v>
          </cell>
          <cell r="D17">
            <v>194532.21128362836</v>
          </cell>
        </row>
        <row r="18">
          <cell r="C18">
            <v>107500</v>
          </cell>
          <cell r="D18">
            <v>14900</v>
          </cell>
        </row>
        <row r="19">
          <cell r="C19">
            <v>0</v>
          </cell>
          <cell r="D19">
            <v>0</v>
          </cell>
        </row>
        <row r="20">
          <cell r="C20">
            <v>420570</v>
          </cell>
          <cell r="D20">
            <v>66780</v>
          </cell>
        </row>
        <row r="23">
          <cell r="C23">
            <v>975957.94878033467</v>
          </cell>
          <cell r="D23">
            <v>403007.51118789933</v>
          </cell>
        </row>
        <row r="24">
          <cell r="C24">
            <v>1027080.6336164225</v>
          </cell>
          <cell r="D24">
            <v>424117.87358290073</v>
          </cell>
        </row>
        <row r="29">
          <cell r="B29">
            <v>13731787.051530926</v>
          </cell>
        </row>
        <row r="30">
          <cell r="B30">
            <v>469022960.52664721</v>
          </cell>
        </row>
        <row r="31">
          <cell r="C31">
            <v>600000</v>
          </cell>
        </row>
        <row r="32">
          <cell r="B32">
            <v>2603251</v>
          </cell>
        </row>
        <row r="33">
          <cell r="B33">
            <v>304435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C9">
            <v>9280824.3674790226</v>
          </cell>
        </row>
        <row r="13">
          <cell r="C13">
            <v>4294237.4348325441</v>
          </cell>
        </row>
        <row r="15">
          <cell r="C15">
            <v>1808809.109849005</v>
          </cell>
        </row>
        <row r="17">
          <cell r="C17">
            <v>1378965.4599682339</v>
          </cell>
        </row>
        <row r="18">
          <cell r="C18">
            <v>1451198.5071993233</v>
          </cell>
        </row>
      </sheetData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"/>
      <sheetName val="EQUIP"/>
      <sheetName val="OTHER"/>
      <sheetName val="CONSULTANT"/>
      <sheetName val="TRNG"/>
      <sheetName val="TRAVEL"/>
      <sheetName val="EMPLOYEE"/>
      <sheetName val="Sheet1"/>
      <sheetName val="EE SUM"/>
      <sheetName val=" Communication"/>
      <sheetName val="Software"/>
      <sheetName val="Sheet4"/>
      <sheetName val="Sheet2"/>
    </sheetNames>
    <sheetDataSet>
      <sheetData sheetId="0">
        <row r="10">
          <cell r="C10">
            <v>349885.96602327633</v>
          </cell>
          <cell r="D10">
            <v>1013087.1806839685</v>
          </cell>
          <cell r="E10">
            <v>642555.49154447182</v>
          </cell>
        </row>
        <row r="11">
          <cell r="C11">
            <v>161892.23647896995</v>
          </cell>
          <cell r="D11">
            <v>478886.3103093119</v>
          </cell>
          <cell r="E11">
            <v>297310.42593762709</v>
          </cell>
        </row>
        <row r="13">
          <cell r="C13">
            <v>68191.8865924118</v>
          </cell>
          <cell r="D13">
            <v>198798.00780739964</v>
          </cell>
          <cell r="E13">
            <v>125232.43417490227</v>
          </cell>
        </row>
        <row r="14">
          <cell r="C14">
            <v>21544</v>
          </cell>
          <cell r="D14">
            <v>181252</v>
          </cell>
          <cell r="E14">
            <v>4463601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6">
          <cell r="C16">
            <v>1700</v>
          </cell>
          <cell r="D16">
            <v>14400</v>
          </cell>
          <cell r="E16">
            <v>45400</v>
          </cell>
        </row>
        <row r="17">
          <cell r="C17">
            <v>18569.08399976544</v>
          </cell>
          <cell r="D17">
            <v>56149.373046909786</v>
          </cell>
          <cell r="E17">
            <v>36696.046951917422</v>
          </cell>
        </row>
        <row r="18">
          <cell r="C18">
            <v>0</v>
          </cell>
          <cell r="D18">
            <v>5500</v>
          </cell>
          <cell r="E18">
            <v>2000</v>
          </cell>
        </row>
        <row r="19">
          <cell r="C19">
            <v>40000</v>
          </cell>
          <cell r="D19">
            <v>121000</v>
          </cell>
        </row>
        <row r="20">
          <cell r="C20">
            <v>855820.66666666674</v>
          </cell>
          <cell r="D20">
            <v>901339.5</v>
          </cell>
          <cell r="E20">
            <v>730748</v>
          </cell>
        </row>
        <row r="23">
          <cell r="C23">
            <v>45318.113707876233</v>
          </cell>
          <cell r="E23">
            <v>89557.224708422087</v>
          </cell>
        </row>
        <row r="24">
          <cell r="C24">
            <v>47691.969720165551</v>
          </cell>
          <cell r="D24">
            <v>144211.43224907201</v>
          </cell>
          <cell r="E24">
            <v>94248.416351755732</v>
          </cell>
        </row>
        <row r="26">
          <cell r="D26">
            <v>3114623.8040966615</v>
          </cell>
        </row>
        <row r="30">
          <cell r="B30">
            <v>1610613.923189132</v>
          </cell>
        </row>
        <row r="31">
          <cell r="B31">
            <v>2818187.0396690965</v>
          </cell>
        </row>
        <row r="34">
          <cell r="B34">
            <v>3709162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C9">
            <v>2005528.6382517165</v>
          </cell>
        </row>
        <row r="13">
          <cell r="C13">
            <v>938088.97272590897</v>
          </cell>
        </row>
        <row r="15">
          <cell r="C15">
            <v>392222.32857471373</v>
          </cell>
        </row>
        <row r="17">
          <cell r="C17">
            <v>134875.33841629833</v>
          </cell>
        </row>
        <row r="18">
          <cell r="C18">
            <v>286151.81832099328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UDGET"/>
      <sheetName val="EQUIP"/>
      <sheetName val="OTHER"/>
      <sheetName val="TRNG"/>
      <sheetName val="TRAVEL"/>
      <sheetName val="Transportation Travel"/>
      <sheetName val="PASS-THRU"/>
      <sheetName val="CONSULTANT"/>
      <sheetName val="EMPLOYEE"/>
      <sheetName val="EE SUM"/>
    </sheetNames>
    <sheetDataSet>
      <sheetData sheetId="0">
        <row r="10">
          <cell r="B10">
            <v>3754334.0322510349</v>
          </cell>
        </row>
        <row r="30">
          <cell r="B30">
            <v>18906921.758552548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84">
          <cell r="M84">
            <v>25305.300000000003</v>
          </cell>
        </row>
      </sheetData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UDGET"/>
      <sheetName val="EQUIP"/>
      <sheetName val="OTHER"/>
      <sheetName val="TRNG"/>
      <sheetName val="TRAVEL"/>
      <sheetName val="PASS-THRU"/>
      <sheetName val="CONSULTANT"/>
      <sheetName val="EMPLOYEE"/>
      <sheetName val="EE SUM"/>
    </sheetNames>
    <sheetDataSet>
      <sheetData sheetId="0">
        <row r="10">
          <cell r="B10">
            <v>3125007.1684697466</v>
          </cell>
        </row>
        <row r="30">
          <cell r="B30">
            <v>55294.795715835273</v>
          </cell>
        </row>
        <row r="31">
          <cell r="B31">
            <v>168758.45666601483</v>
          </cell>
        </row>
        <row r="32">
          <cell r="B32">
            <v>5704301.3796412423</v>
          </cell>
        </row>
        <row r="33">
          <cell r="B33">
            <v>2078696.8466017507</v>
          </cell>
        </row>
        <row r="34">
          <cell r="B34">
            <v>4992.3350192512426</v>
          </cell>
        </row>
        <row r="35">
          <cell r="B35">
            <v>264736.39416372305</v>
          </cell>
        </row>
        <row r="36">
          <cell r="B36">
            <v>66184.098540930761</v>
          </cell>
        </row>
        <row r="37">
          <cell r="B37">
            <v>566745.59069816</v>
          </cell>
        </row>
        <row r="38">
          <cell r="B38">
            <v>30000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9">
          <cell r="C9">
            <v>3125007.1684697466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UDGET"/>
      <sheetName val="EQUIP"/>
      <sheetName val="OTHER"/>
      <sheetName val="TRNG"/>
      <sheetName val="TRAVEL"/>
      <sheetName val="PASS-THRU"/>
      <sheetName val="CONSULTANT"/>
      <sheetName val="EMPLOYEE"/>
      <sheetName val="EE SUM"/>
      <sheetName val="ESRI_MAPINFO_SHEET"/>
    </sheetNames>
    <sheetDataSet>
      <sheetData sheetId="0">
        <row r="10">
          <cell r="B10">
            <v>2983527.9820910008</v>
          </cell>
        </row>
        <row r="11">
          <cell r="B11">
            <v>1380478.3973135061</v>
          </cell>
        </row>
        <row r="13">
          <cell r="B13">
            <v>581482.03002375353</v>
          </cell>
        </row>
        <row r="14">
          <cell r="B14">
            <v>496000</v>
          </cell>
        </row>
        <row r="15">
          <cell r="B15">
            <v>2802188</v>
          </cell>
        </row>
        <row r="16">
          <cell r="B16">
            <v>102000</v>
          </cell>
        </row>
        <row r="17">
          <cell r="B17">
            <v>187127.74646859552</v>
          </cell>
        </row>
        <row r="18">
          <cell r="B18">
            <v>44500</v>
          </cell>
        </row>
        <row r="19">
          <cell r="B19">
            <v>0</v>
          </cell>
        </row>
        <row r="20">
          <cell r="B20">
            <v>392200</v>
          </cell>
        </row>
        <row r="23">
          <cell r="B23">
            <v>456687.92776582664</v>
          </cell>
        </row>
        <row r="24">
          <cell r="B24">
            <v>480610.18079813768</v>
          </cell>
        </row>
        <row r="36">
          <cell r="B36">
            <v>5500000</v>
          </cell>
        </row>
        <row r="37">
          <cell r="B37">
            <v>80000</v>
          </cell>
        </row>
        <row r="41">
          <cell r="D41">
            <v>1144283.7995491032</v>
          </cell>
          <cell r="E41">
            <v>3155564.3050785176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C9">
            <v>2983527.9820910008</v>
          </cell>
        </row>
        <row r="13">
          <cell r="C13">
            <v>1380478.3973135061</v>
          </cell>
        </row>
        <row r="15">
          <cell r="C15">
            <v>581482.03002375353</v>
          </cell>
        </row>
        <row r="17">
          <cell r="C17">
            <v>456687.92776582664</v>
          </cell>
        </row>
        <row r="18">
          <cell r="C18">
            <v>480610.18079813768</v>
          </cell>
        </row>
      </sheetData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UDGET"/>
      <sheetName val="EQUIP"/>
      <sheetName val="CONSULTANT"/>
      <sheetName val="OTHER"/>
      <sheetName val="TRNG"/>
      <sheetName val="TRAVEL"/>
      <sheetName val="EE SUM"/>
      <sheetName val="EMPLOYEE"/>
      <sheetName val="LOCALWORKSHOP"/>
      <sheetName val="Internal Svc"/>
      <sheetName val="Fin&amp;Gen "/>
      <sheetName val="Sheet1"/>
    </sheetNames>
    <sheetDataSet>
      <sheetData sheetId="0">
        <row r="10">
          <cell r="C10">
            <v>337228.38813137449</v>
          </cell>
        </row>
        <row r="28">
          <cell r="B28">
            <v>38900</v>
          </cell>
        </row>
        <row r="29">
          <cell r="B29">
            <v>90865</v>
          </cell>
        </row>
      </sheetData>
      <sheetData sheetId="1"/>
      <sheetData sheetId="2"/>
      <sheetData sheetId="3"/>
      <sheetData sheetId="4"/>
      <sheetData sheetId="5"/>
      <sheetData sheetId="6">
        <row r="9">
          <cell r="H9">
            <v>1584053.5230670967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UDGET"/>
      <sheetName val="EQUIP"/>
      <sheetName val="OTHER"/>
      <sheetName val="TRNG"/>
      <sheetName val="TRAVEL"/>
      <sheetName val="PASS-THRU"/>
      <sheetName val="CONSULTANT"/>
      <sheetName val="EMPLOYEE"/>
      <sheetName val="EE SUM"/>
      <sheetName val="ESRI_MAPINFO_SHEET"/>
    </sheetNames>
    <sheetDataSet>
      <sheetData sheetId="0">
        <row r="10">
          <cell r="B10">
            <v>2894642.6382317478</v>
          </cell>
        </row>
        <row r="30">
          <cell r="D30">
            <v>741035</v>
          </cell>
        </row>
        <row r="31">
          <cell r="D31">
            <v>97305.402629787568</v>
          </cell>
          <cell r="E31">
            <v>3083033.8195790467</v>
          </cell>
        </row>
        <row r="35">
          <cell r="D35">
            <v>125000</v>
          </cell>
        </row>
        <row r="38">
          <cell r="C38">
            <v>403471.72547860723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80">
          <cell r="L80">
            <v>63580.703025047515</v>
          </cell>
        </row>
      </sheetData>
      <sheetData sheetId="8">
        <row r="9">
          <cell r="C9">
            <v>2894642.6382317478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2.bin"/><Relationship Id="rId3" Type="http://schemas.openxmlformats.org/officeDocument/2006/relationships/printerSettings" Target="../printerSettings/printerSettings47.bin"/><Relationship Id="rId7" Type="http://schemas.openxmlformats.org/officeDocument/2006/relationships/printerSettings" Target="../printerSettings/printerSettings51.bin"/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Relationship Id="rId6" Type="http://schemas.openxmlformats.org/officeDocument/2006/relationships/printerSettings" Target="../printerSettings/printerSettings50.bin"/><Relationship Id="rId5" Type="http://schemas.openxmlformats.org/officeDocument/2006/relationships/printerSettings" Target="../printerSettings/printerSettings49.bin"/><Relationship Id="rId4" Type="http://schemas.openxmlformats.org/officeDocument/2006/relationships/printerSettings" Target="../printerSettings/printerSettings48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0.bin"/><Relationship Id="rId3" Type="http://schemas.openxmlformats.org/officeDocument/2006/relationships/printerSettings" Target="../printerSettings/printerSettings55.bin"/><Relationship Id="rId7" Type="http://schemas.openxmlformats.org/officeDocument/2006/relationships/printerSettings" Target="../printerSettings/printerSettings59.bin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6" Type="http://schemas.openxmlformats.org/officeDocument/2006/relationships/printerSettings" Target="../printerSettings/printerSettings58.bin"/><Relationship Id="rId5" Type="http://schemas.openxmlformats.org/officeDocument/2006/relationships/printerSettings" Target="../printerSettings/printerSettings57.bin"/><Relationship Id="rId4" Type="http://schemas.openxmlformats.org/officeDocument/2006/relationships/printerSettings" Target="../printerSettings/printerSettings56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8.bin"/><Relationship Id="rId3" Type="http://schemas.openxmlformats.org/officeDocument/2006/relationships/printerSettings" Target="../printerSettings/printerSettings63.bin"/><Relationship Id="rId7" Type="http://schemas.openxmlformats.org/officeDocument/2006/relationships/printerSettings" Target="../printerSettings/printerSettings67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6" Type="http://schemas.openxmlformats.org/officeDocument/2006/relationships/printerSettings" Target="../printerSettings/printerSettings66.bin"/><Relationship Id="rId5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4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6.bin"/><Relationship Id="rId3" Type="http://schemas.openxmlformats.org/officeDocument/2006/relationships/printerSettings" Target="../printerSettings/printerSettings71.bin"/><Relationship Id="rId7" Type="http://schemas.openxmlformats.org/officeDocument/2006/relationships/printerSettings" Target="../printerSettings/printerSettings75.bin"/><Relationship Id="rId2" Type="http://schemas.openxmlformats.org/officeDocument/2006/relationships/printerSettings" Target="../printerSettings/printerSettings70.bin"/><Relationship Id="rId1" Type="http://schemas.openxmlformats.org/officeDocument/2006/relationships/printerSettings" Target="../printerSettings/printerSettings69.bin"/><Relationship Id="rId6" Type="http://schemas.openxmlformats.org/officeDocument/2006/relationships/printerSettings" Target="../printerSettings/printerSettings74.bin"/><Relationship Id="rId5" Type="http://schemas.openxmlformats.org/officeDocument/2006/relationships/printerSettings" Target="../printerSettings/printerSettings73.bin"/><Relationship Id="rId4" Type="http://schemas.openxmlformats.org/officeDocument/2006/relationships/printerSettings" Target="../printerSettings/printerSettings7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8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9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0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1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1.bin"/><Relationship Id="rId3" Type="http://schemas.openxmlformats.org/officeDocument/2006/relationships/printerSettings" Target="../printerSettings/printerSettings86.bin"/><Relationship Id="rId7" Type="http://schemas.openxmlformats.org/officeDocument/2006/relationships/printerSettings" Target="../printerSettings/printerSettings90.bin"/><Relationship Id="rId2" Type="http://schemas.openxmlformats.org/officeDocument/2006/relationships/printerSettings" Target="../printerSettings/printerSettings85.bin"/><Relationship Id="rId1" Type="http://schemas.openxmlformats.org/officeDocument/2006/relationships/printerSettings" Target="../printerSettings/printerSettings84.bin"/><Relationship Id="rId6" Type="http://schemas.openxmlformats.org/officeDocument/2006/relationships/printerSettings" Target="../printerSettings/printerSettings89.bin"/><Relationship Id="rId5" Type="http://schemas.openxmlformats.org/officeDocument/2006/relationships/printerSettings" Target="../printerSettings/printerSettings88.bin"/><Relationship Id="rId4" Type="http://schemas.openxmlformats.org/officeDocument/2006/relationships/printerSettings" Target="../printerSettings/printerSettings8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.bin"/><Relationship Id="rId3" Type="http://schemas.openxmlformats.org/officeDocument/2006/relationships/printerSettings" Target="../printerSettings/printerSettings6.bin"/><Relationship Id="rId7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6" Type="http://schemas.openxmlformats.org/officeDocument/2006/relationships/printerSettings" Target="../printerSettings/printerSettings9.bin"/><Relationship Id="rId5" Type="http://schemas.openxmlformats.org/officeDocument/2006/relationships/printerSettings" Target="../printerSettings/printerSettings8.bin"/><Relationship Id="rId4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.bin"/><Relationship Id="rId3" Type="http://schemas.openxmlformats.org/officeDocument/2006/relationships/printerSettings" Target="../printerSettings/printerSettings14.bin"/><Relationship Id="rId7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.bin"/><Relationship Id="rId3" Type="http://schemas.openxmlformats.org/officeDocument/2006/relationships/printerSettings" Target="../printerSettings/printerSettings22.bin"/><Relationship Id="rId7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6" Type="http://schemas.openxmlformats.org/officeDocument/2006/relationships/printerSettings" Target="../printerSettings/printerSettings25.bin"/><Relationship Id="rId5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23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5.bin"/><Relationship Id="rId3" Type="http://schemas.openxmlformats.org/officeDocument/2006/relationships/printerSettings" Target="../printerSettings/printerSettings30.bin"/><Relationship Id="rId7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6" Type="http://schemas.openxmlformats.org/officeDocument/2006/relationships/printerSettings" Target="../printerSettings/printerSettings33.bin"/><Relationship Id="rId5" Type="http://schemas.openxmlformats.org/officeDocument/2006/relationships/printerSettings" Target="../printerSettings/printerSettings32.bin"/><Relationship Id="rId4" Type="http://schemas.openxmlformats.org/officeDocument/2006/relationships/printerSettings" Target="../printerSettings/printerSettings3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4.bin"/><Relationship Id="rId3" Type="http://schemas.openxmlformats.org/officeDocument/2006/relationships/printerSettings" Target="../printerSettings/printerSettings39.bin"/><Relationship Id="rId7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6" Type="http://schemas.openxmlformats.org/officeDocument/2006/relationships/printerSettings" Target="../printerSettings/printerSettings42.bin"/><Relationship Id="rId5" Type="http://schemas.openxmlformats.org/officeDocument/2006/relationships/printerSettings" Target="../printerSettings/printerSettings41.bin"/><Relationship Id="rId4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AH70"/>
  <sheetViews>
    <sheetView showOutlineSymbols="0" workbookViewId="0"/>
  </sheetViews>
  <sheetFormatPr defaultRowHeight="12.75" x14ac:dyDescent="0.2"/>
  <cols>
    <col min="1" max="1" width="25.28515625" customWidth="1"/>
    <col min="2" max="2" width="10.140625" bestFit="1" customWidth="1"/>
    <col min="3" max="3" width="9.28515625" style="20" bestFit="1" customWidth="1"/>
    <col min="4" max="4" width="10.28515625" style="25" customWidth="1"/>
    <col min="5" max="5" width="9.28515625" style="27" bestFit="1" customWidth="1"/>
    <col min="6" max="6" width="9.28515625" style="20" customWidth="1"/>
    <col min="7" max="8" width="9.140625" style="20"/>
    <col min="9" max="9" width="11.28515625" style="20" customWidth="1"/>
    <col min="10" max="13" width="9.140625" style="25"/>
    <col min="14" max="14" width="9.140625" style="27"/>
    <col min="15" max="15" width="9.140625" style="25"/>
    <col min="16" max="16" width="11.85546875" style="20" customWidth="1"/>
    <col min="17" max="17" width="13.28515625" style="25" customWidth="1"/>
    <col min="18" max="18" width="14.140625" style="25" customWidth="1"/>
    <col min="19" max="19" width="12.28515625" style="25" customWidth="1"/>
    <col min="20" max="22" width="9.140625" style="25"/>
    <col min="23" max="23" width="9.140625" style="27"/>
    <col min="24" max="25" width="9.140625" style="20"/>
    <col min="26" max="26" width="13.28515625" style="25" customWidth="1"/>
    <col min="27" max="27" width="14.28515625" style="20" bestFit="1" customWidth="1"/>
    <col min="28" max="28" width="16.28515625" style="20" bestFit="1" customWidth="1"/>
    <col min="29" max="29" width="9.140625" style="20"/>
    <col min="30" max="31" width="9.140625" style="22"/>
    <col min="32" max="32" width="14.28515625" style="22" bestFit="1" customWidth="1"/>
    <col min="33" max="34" width="9.140625" style="22"/>
  </cols>
  <sheetData>
    <row r="3" spans="1:34" x14ac:dyDescent="0.2">
      <c r="F3" s="20" t="e">
        <f>#REF!</f>
        <v>#REF!</v>
      </c>
      <c r="G3" s="20" t="e">
        <f>#REF!</f>
        <v>#REF!</v>
      </c>
      <c r="H3" s="20" t="e">
        <f>#REF!</f>
        <v>#REF!</v>
      </c>
      <c r="I3" s="20" t="e">
        <f>#REF!</f>
        <v>#REF!</v>
      </c>
      <c r="J3" s="25" t="e">
        <f>#REF!</f>
        <v>#REF!</v>
      </c>
      <c r="K3" s="25" t="e">
        <f>#REF!</f>
        <v>#REF!</v>
      </c>
      <c r="L3" s="25" t="e">
        <f>#REF!</f>
        <v>#REF!</v>
      </c>
      <c r="M3" s="25" t="e">
        <f>#REF!</f>
        <v>#REF!</v>
      </c>
      <c r="N3" s="27" t="e">
        <f>#REF!</f>
        <v>#REF!</v>
      </c>
      <c r="O3" s="25" t="e">
        <f>#REF!</f>
        <v>#REF!</v>
      </c>
      <c r="P3" s="20" t="e">
        <f>#REF!</f>
        <v>#REF!</v>
      </c>
      <c r="Q3" s="25" t="e">
        <f>#REF!</f>
        <v>#REF!</v>
      </c>
      <c r="R3" s="25" t="e">
        <f>#REF!</f>
        <v>#REF!</v>
      </c>
      <c r="S3" s="25" t="e">
        <f>#REF!</f>
        <v>#REF!</v>
      </c>
      <c r="T3" s="25" t="e">
        <f>#REF!</f>
        <v>#REF!</v>
      </c>
      <c r="U3" s="25" t="e">
        <f>#REF!</f>
        <v>#REF!</v>
      </c>
      <c r="V3" s="25" t="e">
        <f>#REF!</f>
        <v>#REF!</v>
      </c>
      <c r="W3" s="27" t="e">
        <f>#REF!</f>
        <v>#REF!</v>
      </c>
      <c r="X3" s="20" t="e">
        <f>#REF!</f>
        <v>#REF!</v>
      </c>
      <c r="Y3" s="20" t="e">
        <f>#REF!</f>
        <v>#REF!</v>
      </c>
      <c r="Z3" s="25" t="e">
        <f>#REF!</f>
        <v>#REF!</v>
      </c>
      <c r="AA3" s="20" t="e">
        <f>#REF!</f>
        <v>#REF!</v>
      </c>
      <c r="AB3" s="20" t="e">
        <f>#REF!</f>
        <v>#REF!</v>
      </c>
      <c r="AC3" s="20" t="e">
        <f>#REF!</f>
        <v>#REF!</v>
      </c>
    </row>
    <row r="4" spans="1:34" x14ac:dyDescent="0.2">
      <c r="F4" s="20" t="e">
        <f>#REF!</f>
        <v>#REF!</v>
      </c>
      <c r="G4" s="20" t="e">
        <f>#REF!</f>
        <v>#REF!</v>
      </c>
      <c r="H4" s="20" t="e">
        <f>#REF!</f>
        <v>#REF!</v>
      </c>
      <c r="I4" s="20" t="e">
        <f>#REF!</f>
        <v>#REF!</v>
      </c>
      <c r="J4" s="25" t="e">
        <f>#REF!</f>
        <v>#REF!</v>
      </c>
      <c r="K4" s="25" t="e">
        <f>#REF!</f>
        <v>#REF!</v>
      </c>
      <c r="L4" s="25" t="e">
        <f>#REF!</f>
        <v>#REF!</v>
      </c>
      <c r="M4" s="25" t="e">
        <f>#REF!</f>
        <v>#REF!</v>
      </c>
      <c r="N4" s="27" t="e">
        <f>#REF!</f>
        <v>#REF!</v>
      </c>
      <c r="O4" s="25" t="e">
        <f>#REF!</f>
        <v>#REF!</v>
      </c>
      <c r="P4" s="20" t="e">
        <f>#REF!</f>
        <v>#REF!</v>
      </c>
      <c r="Q4" s="25" t="e">
        <f>#REF!</f>
        <v>#REF!</v>
      </c>
      <c r="R4" s="25" t="e">
        <f>#REF!</f>
        <v>#REF!</v>
      </c>
      <c r="S4" s="25" t="e">
        <f>#REF!</f>
        <v>#REF!</v>
      </c>
      <c r="T4" s="25" t="e">
        <f>#REF!</f>
        <v>#REF!</v>
      </c>
      <c r="U4" s="25" t="e">
        <f>#REF!</f>
        <v>#REF!</v>
      </c>
      <c r="V4" s="25" t="e">
        <f>#REF!</f>
        <v>#REF!</v>
      </c>
      <c r="W4" s="27" t="e">
        <f>#REF!</f>
        <v>#REF!</v>
      </c>
      <c r="X4" s="20" t="e">
        <f>#REF!</f>
        <v>#REF!</v>
      </c>
      <c r="Y4" s="20" t="e">
        <f>#REF!</f>
        <v>#REF!</v>
      </c>
      <c r="Z4" s="25" t="e">
        <f>#REF!</f>
        <v>#REF!</v>
      </c>
      <c r="AA4" s="20" t="e">
        <f>#REF!</f>
        <v>#REF!</v>
      </c>
      <c r="AB4" s="20" t="e">
        <f>#REF!</f>
        <v>#REF!</v>
      </c>
      <c r="AC4" s="20" t="e">
        <f>#REF!</f>
        <v>#REF!</v>
      </c>
    </row>
    <row r="5" spans="1:34" x14ac:dyDescent="0.2">
      <c r="A5" t="e">
        <f>#REF!</f>
        <v>#REF!</v>
      </c>
      <c r="B5">
        <v>200</v>
      </c>
      <c r="C5" s="20">
        <v>201</v>
      </c>
      <c r="D5" s="25">
        <v>202</v>
      </c>
      <c r="E5" s="27">
        <v>203</v>
      </c>
      <c r="F5" s="20" t="e">
        <f>#REF!</f>
        <v>#REF!</v>
      </c>
      <c r="G5" s="20" t="e">
        <f>#REF!</f>
        <v>#REF!</v>
      </c>
      <c r="H5" s="20" t="e">
        <f>#REF!</f>
        <v>#REF!</v>
      </c>
      <c r="I5" s="20" t="e">
        <f>#REF!</f>
        <v>#REF!</v>
      </c>
      <c r="J5" s="25" t="e">
        <f>#REF!</f>
        <v>#REF!</v>
      </c>
      <c r="K5" s="25" t="e">
        <f>#REF!</f>
        <v>#REF!</v>
      </c>
      <c r="L5" s="25" t="e">
        <f>#REF!</f>
        <v>#REF!</v>
      </c>
      <c r="M5" s="25" t="e">
        <f>#REF!</f>
        <v>#REF!</v>
      </c>
      <c r="N5" s="27" t="e">
        <f>#REF!</f>
        <v>#REF!</v>
      </c>
      <c r="O5" s="25" t="e">
        <f>#REF!</f>
        <v>#REF!</v>
      </c>
      <c r="P5" s="20" t="e">
        <f>#REF!</f>
        <v>#REF!</v>
      </c>
      <c r="Q5" s="25" t="e">
        <f>#REF!</f>
        <v>#REF!</v>
      </c>
      <c r="R5" s="25" t="e">
        <f>#REF!</f>
        <v>#REF!</v>
      </c>
      <c r="S5" s="25" t="e">
        <f>#REF!</f>
        <v>#REF!</v>
      </c>
      <c r="T5" s="25" t="e">
        <f>#REF!</f>
        <v>#REF!</v>
      </c>
      <c r="U5" s="25" t="e">
        <f>#REF!</f>
        <v>#REF!</v>
      </c>
      <c r="V5" s="25" t="e">
        <f>#REF!</f>
        <v>#REF!</v>
      </c>
      <c r="W5" s="27" t="e">
        <f>#REF!</f>
        <v>#REF!</v>
      </c>
      <c r="X5" s="20" t="e">
        <f>#REF!</f>
        <v>#REF!</v>
      </c>
      <c r="Y5" s="20" t="e">
        <f>#REF!</f>
        <v>#REF!</v>
      </c>
      <c r="Z5" s="25" t="e">
        <f>#REF!</f>
        <v>#REF!</v>
      </c>
      <c r="AA5" s="20" t="e">
        <f>#REF!</f>
        <v>#REF!</v>
      </c>
      <c r="AB5" s="20" t="e">
        <f>#REF!</f>
        <v>#REF!</v>
      </c>
      <c r="AC5" s="20" t="e">
        <f>#REF!</f>
        <v>#REF!</v>
      </c>
    </row>
    <row r="6" spans="1:34" x14ac:dyDescent="0.2">
      <c r="F6" s="20" t="e">
        <f>#REF!</f>
        <v>#REF!</v>
      </c>
      <c r="G6" s="20" t="e">
        <f>#REF!</f>
        <v>#REF!</v>
      </c>
      <c r="H6" s="20" t="e">
        <f>#REF!</f>
        <v>#REF!</v>
      </c>
      <c r="I6" s="20" t="e">
        <f>#REF!</f>
        <v>#REF!</v>
      </c>
      <c r="J6" s="25" t="e">
        <f>#REF!</f>
        <v>#REF!</v>
      </c>
      <c r="K6" s="25" t="e">
        <f>#REF!</f>
        <v>#REF!</v>
      </c>
      <c r="L6" s="25" t="e">
        <f>#REF!</f>
        <v>#REF!</v>
      </c>
      <c r="M6" s="25" t="e">
        <f>#REF!</f>
        <v>#REF!</v>
      </c>
      <c r="N6" s="27" t="e">
        <f>#REF!</f>
        <v>#REF!</v>
      </c>
      <c r="O6" s="25" t="e">
        <f>#REF!</f>
        <v>#REF!</v>
      </c>
      <c r="P6" s="20" t="e">
        <f>#REF!</f>
        <v>#REF!</v>
      </c>
      <c r="Q6" s="25" t="e">
        <f>#REF!</f>
        <v>#REF!</v>
      </c>
      <c r="R6" s="25" t="e">
        <f>#REF!</f>
        <v>#REF!</v>
      </c>
      <c r="S6" s="25" t="e">
        <f>#REF!</f>
        <v>#REF!</v>
      </c>
      <c r="T6" s="25" t="e">
        <f>#REF!</f>
        <v>#REF!</v>
      </c>
      <c r="U6" s="25" t="e">
        <f>#REF!</f>
        <v>#REF!</v>
      </c>
      <c r="V6" s="25" t="e">
        <f>#REF!</f>
        <v>#REF!</v>
      </c>
      <c r="W6" s="27" t="e">
        <f>#REF!</f>
        <v>#REF!</v>
      </c>
      <c r="X6" s="20" t="e">
        <f>#REF!</f>
        <v>#REF!</v>
      </c>
      <c r="Y6" s="20" t="e">
        <f>#REF!</f>
        <v>#REF!</v>
      </c>
      <c r="Z6" s="25" t="e">
        <f>#REF!</f>
        <v>#REF!</v>
      </c>
      <c r="AA6" s="20" t="e">
        <f>#REF!</f>
        <v>#REF!</v>
      </c>
      <c r="AB6" s="20" t="e">
        <f>#REF!</f>
        <v>#REF!</v>
      </c>
      <c r="AC6" s="20" t="e">
        <f>#REF!</f>
        <v>#REF!</v>
      </c>
    </row>
    <row r="7" spans="1:34" x14ac:dyDescent="0.2">
      <c r="A7" t="e">
        <f>#REF!</f>
        <v>#REF!</v>
      </c>
      <c r="B7" s="12" t="e">
        <f>+#REF!</f>
        <v>#REF!</v>
      </c>
      <c r="C7" s="21" t="e">
        <f>+F7+G7+H7+I7+P7+X7+Y7+AA7+AB7+AC7</f>
        <v>#REF!</v>
      </c>
      <c r="D7" s="26" t="e">
        <f>+J7+K7+L7+M7+O7+Q7+R7+S7+T7+U7+V7+Z7</f>
        <v>#REF!</v>
      </c>
      <c r="E7" s="28" t="e">
        <f>+N7+W7</f>
        <v>#REF!</v>
      </c>
      <c r="F7" s="21" t="e">
        <f>#REF!</f>
        <v>#REF!</v>
      </c>
      <c r="G7" s="21" t="e">
        <f>#REF!</f>
        <v>#REF!</v>
      </c>
      <c r="H7" s="21" t="e">
        <f>#REF!</f>
        <v>#REF!</v>
      </c>
      <c r="I7" s="21" t="e">
        <f>#REF!</f>
        <v>#REF!</v>
      </c>
      <c r="J7" s="26" t="e">
        <f>#REF!</f>
        <v>#REF!</v>
      </c>
      <c r="K7" s="26" t="e">
        <f>#REF!</f>
        <v>#REF!</v>
      </c>
      <c r="L7" s="26" t="e">
        <f>#REF!</f>
        <v>#REF!</v>
      </c>
      <c r="M7" s="26" t="e">
        <f>#REF!</f>
        <v>#REF!</v>
      </c>
      <c r="N7" s="28" t="e">
        <f>#REF!</f>
        <v>#REF!</v>
      </c>
      <c r="O7" s="26" t="e">
        <f>#REF!</f>
        <v>#REF!</v>
      </c>
      <c r="P7" s="21" t="e">
        <f>#REF!</f>
        <v>#REF!</v>
      </c>
      <c r="Q7" s="26" t="e">
        <f>#REF!</f>
        <v>#REF!</v>
      </c>
      <c r="R7" s="26" t="e">
        <f>#REF!</f>
        <v>#REF!</v>
      </c>
      <c r="S7" s="26" t="e">
        <f>#REF!</f>
        <v>#REF!</v>
      </c>
      <c r="T7" s="26" t="e">
        <f>#REF!</f>
        <v>#REF!</v>
      </c>
      <c r="U7" s="26" t="e">
        <f>#REF!</f>
        <v>#REF!</v>
      </c>
      <c r="V7" s="26" t="e">
        <f>#REF!</f>
        <v>#REF!</v>
      </c>
      <c r="W7" s="28" t="e">
        <f>#REF!</f>
        <v>#REF!</v>
      </c>
      <c r="X7" s="21" t="e">
        <f>#REF!</f>
        <v>#REF!</v>
      </c>
      <c r="Y7" s="21" t="e">
        <f>#REF!</f>
        <v>#REF!</v>
      </c>
      <c r="Z7" s="26" t="e">
        <f>#REF!</f>
        <v>#REF!</v>
      </c>
      <c r="AA7" s="21" t="e">
        <f>#REF!</f>
        <v>#REF!</v>
      </c>
      <c r="AB7" s="21" t="e">
        <f>#REF!</f>
        <v>#REF!</v>
      </c>
      <c r="AC7" s="21" t="e">
        <f>#REF!</f>
        <v>#REF!</v>
      </c>
      <c r="AD7" s="23"/>
      <c r="AE7" s="23"/>
      <c r="AF7" s="23"/>
      <c r="AG7" s="23"/>
      <c r="AH7" s="23"/>
    </row>
    <row r="8" spans="1:34" x14ac:dyDescent="0.2">
      <c r="A8" t="e">
        <f>#REF!</f>
        <v>#REF!</v>
      </c>
      <c r="B8" s="12" t="e">
        <f>+#REF!</f>
        <v>#REF!</v>
      </c>
      <c r="C8" s="21" t="e">
        <f t="shared" ref="C8:C17" si="0">+F8+G8+H8+I8+P8+X8+Y8+AA8+AB8+AC8</f>
        <v>#REF!</v>
      </c>
      <c r="D8" s="26" t="e">
        <f t="shared" ref="D8:D67" si="1">+J8+K8+L8+M8+O8+Q8+R8+S8+T8+U8+V8+Z8</f>
        <v>#REF!</v>
      </c>
      <c r="E8" s="28" t="e">
        <f t="shared" ref="E8:E17" si="2">+N8+W8</f>
        <v>#REF!</v>
      </c>
      <c r="F8" s="21" t="e">
        <f>#REF!</f>
        <v>#REF!</v>
      </c>
      <c r="G8" s="21" t="e">
        <f>#REF!</f>
        <v>#REF!</v>
      </c>
      <c r="H8" s="21" t="e">
        <f>#REF!</f>
        <v>#REF!</v>
      </c>
      <c r="I8" s="21" t="e">
        <f>#REF!</f>
        <v>#REF!</v>
      </c>
      <c r="J8" s="26" t="e">
        <f>#REF!</f>
        <v>#REF!</v>
      </c>
      <c r="K8" s="26" t="e">
        <f>#REF!</f>
        <v>#REF!</v>
      </c>
      <c r="L8" s="26" t="e">
        <f>#REF!</f>
        <v>#REF!</v>
      </c>
      <c r="M8" s="26" t="e">
        <f>#REF!</f>
        <v>#REF!</v>
      </c>
      <c r="N8" s="28" t="e">
        <f>#REF!</f>
        <v>#REF!</v>
      </c>
      <c r="O8" s="26" t="e">
        <f>#REF!</f>
        <v>#REF!</v>
      </c>
      <c r="P8" s="21" t="e">
        <f>#REF!</f>
        <v>#REF!</v>
      </c>
      <c r="Q8" s="26" t="e">
        <f>#REF!</f>
        <v>#REF!</v>
      </c>
      <c r="R8" s="26" t="e">
        <f>#REF!</f>
        <v>#REF!</v>
      </c>
      <c r="S8" s="26" t="e">
        <f>#REF!</f>
        <v>#REF!</v>
      </c>
      <c r="T8" s="26" t="e">
        <f>#REF!</f>
        <v>#REF!</v>
      </c>
      <c r="U8" s="26" t="e">
        <f>#REF!</f>
        <v>#REF!</v>
      </c>
      <c r="V8" s="26" t="e">
        <f>#REF!</f>
        <v>#REF!</v>
      </c>
      <c r="W8" s="28" t="e">
        <f>#REF!</f>
        <v>#REF!</v>
      </c>
      <c r="X8" s="21" t="e">
        <f>#REF!</f>
        <v>#REF!</v>
      </c>
      <c r="Y8" s="21" t="e">
        <f>#REF!</f>
        <v>#REF!</v>
      </c>
      <c r="Z8" s="26" t="e">
        <f>#REF!</f>
        <v>#REF!</v>
      </c>
      <c r="AA8" s="21" t="e">
        <f>#REF!</f>
        <v>#REF!</v>
      </c>
      <c r="AB8" s="21" t="e">
        <f>#REF!</f>
        <v>#REF!</v>
      </c>
      <c r="AC8" s="21" t="e">
        <f>#REF!</f>
        <v>#REF!</v>
      </c>
      <c r="AD8" s="23"/>
      <c r="AE8" s="23"/>
      <c r="AF8" s="23"/>
      <c r="AG8" s="23"/>
      <c r="AH8" s="23"/>
    </row>
    <row r="9" spans="1:34" x14ac:dyDescent="0.2">
      <c r="A9" t="e">
        <f>#REF!</f>
        <v>#REF!</v>
      </c>
      <c r="B9" s="12" t="e">
        <f>+#REF!</f>
        <v>#REF!</v>
      </c>
      <c r="C9" s="21" t="e">
        <f t="shared" si="0"/>
        <v>#REF!</v>
      </c>
      <c r="D9" s="26" t="e">
        <f t="shared" si="1"/>
        <v>#REF!</v>
      </c>
      <c r="E9" s="28" t="e">
        <f t="shared" si="2"/>
        <v>#REF!</v>
      </c>
      <c r="F9" s="21" t="e">
        <f>#REF!</f>
        <v>#REF!</v>
      </c>
      <c r="G9" s="21" t="e">
        <f>#REF!</f>
        <v>#REF!</v>
      </c>
      <c r="H9" s="21" t="e">
        <f>#REF!</f>
        <v>#REF!</v>
      </c>
      <c r="I9" s="21" t="e">
        <f>#REF!</f>
        <v>#REF!</v>
      </c>
      <c r="J9" s="26" t="e">
        <f>#REF!</f>
        <v>#REF!</v>
      </c>
      <c r="K9" s="26" t="e">
        <f>#REF!</f>
        <v>#REF!</v>
      </c>
      <c r="L9" s="26" t="e">
        <f>#REF!</f>
        <v>#REF!</v>
      </c>
      <c r="M9" s="26" t="e">
        <f>#REF!</f>
        <v>#REF!</v>
      </c>
      <c r="N9" s="28" t="e">
        <f>#REF!</f>
        <v>#REF!</v>
      </c>
      <c r="O9" s="26" t="e">
        <f>#REF!</f>
        <v>#REF!</v>
      </c>
      <c r="P9" s="21" t="e">
        <f>#REF!</f>
        <v>#REF!</v>
      </c>
      <c r="Q9" s="26" t="e">
        <f>#REF!</f>
        <v>#REF!</v>
      </c>
      <c r="R9" s="26" t="e">
        <f>#REF!</f>
        <v>#REF!</v>
      </c>
      <c r="S9" s="26" t="e">
        <f>#REF!</f>
        <v>#REF!</v>
      </c>
      <c r="T9" s="26" t="e">
        <f>#REF!</f>
        <v>#REF!</v>
      </c>
      <c r="U9" s="26" t="e">
        <f>#REF!</f>
        <v>#REF!</v>
      </c>
      <c r="V9" s="26" t="e">
        <f>#REF!</f>
        <v>#REF!</v>
      </c>
      <c r="W9" s="28" t="e">
        <f>#REF!</f>
        <v>#REF!</v>
      </c>
      <c r="X9" s="21" t="e">
        <f>#REF!</f>
        <v>#REF!</v>
      </c>
      <c r="Y9" s="21" t="e">
        <f>#REF!</f>
        <v>#REF!</v>
      </c>
      <c r="Z9" s="26" t="e">
        <f>#REF!</f>
        <v>#REF!</v>
      </c>
      <c r="AA9" s="21" t="e">
        <f>#REF!</f>
        <v>#REF!</v>
      </c>
      <c r="AB9" s="21" t="e">
        <f>#REF!</f>
        <v>#REF!</v>
      </c>
      <c r="AC9" s="21" t="e">
        <f>#REF!</f>
        <v>#REF!</v>
      </c>
      <c r="AD9" s="23"/>
      <c r="AE9" s="23"/>
      <c r="AF9" s="23"/>
      <c r="AG9" s="23"/>
      <c r="AH9" s="23"/>
    </row>
    <row r="10" spans="1:34" x14ac:dyDescent="0.2">
      <c r="A10" t="e">
        <f>#REF!</f>
        <v>#REF!</v>
      </c>
      <c r="B10" s="12" t="e">
        <f>+#REF!</f>
        <v>#REF!</v>
      </c>
      <c r="C10" s="21" t="e">
        <f t="shared" si="0"/>
        <v>#REF!</v>
      </c>
      <c r="D10" s="26" t="e">
        <f t="shared" si="1"/>
        <v>#REF!</v>
      </c>
      <c r="E10" s="28" t="e">
        <f t="shared" si="2"/>
        <v>#REF!</v>
      </c>
      <c r="F10" s="21" t="e">
        <f>#REF!</f>
        <v>#REF!</v>
      </c>
      <c r="G10" s="21" t="e">
        <f>#REF!</f>
        <v>#REF!</v>
      </c>
      <c r="H10" s="21" t="e">
        <f>#REF!</f>
        <v>#REF!</v>
      </c>
      <c r="I10" s="21" t="e">
        <f>#REF!</f>
        <v>#REF!</v>
      </c>
      <c r="J10" s="26" t="e">
        <f>#REF!</f>
        <v>#REF!</v>
      </c>
      <c r="K10" s="26" t="e">
        <f>#REF!</f>
        <v>#REF!</v>
      </c>
      <c r="L10" s="26" t="e">
        <f>#REF!</f>
        <v>#REF!</v>
      </c>
      <c r="M10" s="26" t="e">
        <f>#REF!</f>
        <v>#REF!</v>
      </c>
      <c r="N10" s="28" t="e">
        <f>#REF!</f>
        <v>#REF!</v>
      </c>
      <c r="O10" s="26" t="e">
        <f>#REF!</f>
        <v>#REF!</v>
      </c>
      <c r="P10" s="21" t="e">
        <f>#REF!</f>
        <v>#REF!</v>
      </c>
      <c r="Q10" s="26" t="e">
        <f>#REF!</f>
        <v>#REF!</v>
      </c>
      <c r="R10" s="26" t="e">
        <f>#REF!</f>
        <v>#REF!</v>
      </c>
      <c r="S10" s="26" t="e">
        <f>#REF!</f>
        <v>#REF!</v>
      </c>
      <c r="T10" s="26" t="e">
        <f>#REF!</f>
        <v>#REF!</v>
      </c>
      <c r="U10" s="26" t="e">
        <f>#REF!</f>
        <v>#REF!</v>
      </c>
      <c r="V10" s="26" t="e">
        <f>#REF!</f>
        <v>#REF!</v>
      </c>
      <c r="W10" s="28" t="e">
        <f>#REF!</f>
        <v>#REF!</v>
      </c>
      <c r="X10" s="21" t="e">
        <f>#REF!</f>
        <v>#REF!</v>
      </c>
      <c r="Y10" s="21" t="e">
        <f>#REF!</f>
        <v>#REF!</v>
      </c>
      <c r="Z10" s="26" t="e">
        <f>#REF!</f>
        <v>#REF!</v>
      </c>
      <c r="AA10" s="21" t="e">
        <f>#REF!</f>
        <v>#REF!</v>
      </c>
      <c r="AB10" s="21" t="e">
        <f>#REF!</f>
        <v>#REF!</v>
      </c>
      <c r="AC10" s="21" t="e">
        <f>#REF!</f>
        <v>#REF!</v>
      </c>
      <c r="AD10" s="23"/>
      <c r="AE10" s="23"/>
      <c r="AF10" s="23"/>
      <c r="AG10" s="23"/>
      <c r="AH10" s="23"/>
    </row>
    <row r="11" spans="1:34" x14ac:dyDescent="0.2">
      <c r="A11" t="e">
        <f>#REF!</f>
        <v>#REF!</v>
      </c>
      <c r="B11" s="12" t="e">
        <f>+#REF!</f>
        <v>#REF!</v>
      </c>
      <c r="C11" s="21" t="e">
        <f t="shared" si="0"/>
        <v>#REF!</v>
      </c>
      <c r="D11" s="26" t="e">
        <f t="shared" si="1"/>
        <v>#REF!</v>
      </c>
      <c r="E11" s="28" t="e">
        <f t="shared" si="2"/>
        <v>#REF!</v>
      </c>
      <c r="F11" s="21" t="e">
        <f>#REF!</f>
        <v>#REF!</v>
      </c>
      <c r="G11" s="21" t="e">
        <f>#REF!</f>
        <v>#REF!</v>
      </c>
      <c r="H11" s="21" t="e">
        <f>#REF!</f>
        <v>#REF!</v>
      </c>
      <c r="I11" s="21" t="e">
        <f>#REF!</f>
        <v>#REF!</v>
      </c>
      <c r="J11" s="26" t="e">
        <f>#REF!</f>
        <v>#REF!</v>
      </c>
      <c r="K11" s="26" t="e">
        <f>#REF!</f>
        <v>#REF!</v>
      </c>
      <c r="L11" s="26" t="e">
        <f>#REF!</f>
        <v>#REF!</v>
      </c>
      <c r="M11" s="26" t="e">
        <f>#REF!</f>
        <v>#REF!</v>
      </c>
      <c r="N11" s="28" t="e">
        <f>#REF!</f>
        <v>#REF!</v>
      </c>
      <c r="O11" s="26" t="e">
        <f>#REF!</f>
        <v>#REF!</v>
      </c>
      <c r="P11" s="21" t="e">
        <f>#REF!</f>
        <v>#REF!</v>
      </c>
      <c r="Q11" s="26" t="e">
        <f>#REF!</f>
        <v>#REF!</v>
      </c>
      <c r="R11" s="26" t="e">
        <f>#REF!</f>
        <v>#REF!</v>
      </c>
      <c r="S11" s="26" t="e">
        <f>#REF!</f>
        <v>#REF!</v>
      </c>
      <c r="T11" s="26" t="e">
        <f>#REF!</f>
        <v>#REF!</v>
      </c>
      <c r="U11" s="26" t="e">
        <f>#REF!</f>
        <v>#REF!</v>
      </c>
      <c r="V11" s="26" t="e">
        <f>#REF!</f>
        <v>#REF!</v>
      </c>
      <c r="W11" s="28" t="e">
        <f>#REF!</f>
        <v>#REF!</v>
      </c>
      <c r="X11" s="21" t="e">
        <f>#REF!</f>
        <v>#REF!</v>
      </c>
      <c r="Y11" s="21" t="e">
        <f>#REF!</f>
        <v>#REF!</v>
      </c>
      <c r="Z11" s="26" t="e">
        <f>#REF!</f>
        <v>#REF!</v>
      </c>
      <c r="AA11" s="21" t="e">
        <f>#REF!</f>
        <v>#REF!</v>
      </c>
      <c r="AB11" s="21" t="e">
        <f>#REF!</f>
        <v>#REF!</v>
      </c>
      <c r="AC11" s="21" t="e">
        <f>#REF!</f>
        <v>#REF!</v>
      </c>
      <c r="AD11" s="23"/>
      <c r="AE11" s="23"/>
      <c r="AF11" s="23"/>
      <c r="AG11" s="23"/>
      <c r="AH11" s="23"/>
    </row>
    <row r="12" spans="1:34" x14ac:dyDescent="0.2">
      <c r="A12" t="e">
        <f>#REF!</f>
        <v>#REF!</v>
      </c>
      <c r="B12" s="12" t="e">
        <f>+#REF!</f>
        <v>#REF!</v>
      </c>
      <c r="C12" s="21" t="e">
        <f t="shared" si="0"/>
        <v>#REF!</v>
      </c>
      <c r="D12" s="26" t="e">
        <f t="shared" si="1"/>
        <v>#REF!</v>
      </c>
      <c r="E12" s="28" t="e">
        <f t="shared" si="2"/>
        <v>#REF!</v>
      </c>
      <c r="F12" s="21" t="e">
        <f>#REF!</f>
        <v>#REF!</v>
      </c>
      <c r="G12" s="21" t="e">
        <f>#REF!</f>
        <v>#REF!</v>
      </c>
      <c r="H12" s="21" t="e">
        <f>#REF!</f>
        <v>#REF!</v>
      </c>
      <c r="I12" s="21" t="e">
        <f>#REF!</f>
        <v>#REF!</v>
      </c>
      <c r="J12" s="26" t="e">
        <f>#REF!</f>
        <v>#REF!</v>
      </c>
      <c r="K12" s="26" t="e">
        <f>#REF!</f>
        <v>#REF!</v>
      </c>
      <c r="L12" s="26" t="e">
        <f>#REF!</f>
        <v>#REF!</v>
      </c>
      <c r="M12" s="26" t="e">
        <f>#REF!</f>
        <v>#REF!</v>
      </c>
      <c r="N12" s="28" t="e">
        <f>#REF!</f>
        <v>#REF!</v>
      </c>
      <c r="O12" s="26" t="e">
        <f>#REF!</f>
        <v>#REF!</v>
      </c>
      <c r="P12" s="21" t="e">
        <f>#REF!</f>
        <v>#REF!</v>
      </c>
      <c r="Q12" s="26" t="e">
        <f>#REF!</f>
        <v>#REF!</v>
      </c>
      <c r="R12" s="26" t="e">
        <f>#REF!</f>
        <v>#REF!</v>
      </c>
      <c r="S12" s="26" t="e">
        <f>#REF!</f>
        <v>#REF!</v>
      </c>
      <c r="T12" s="26" t="e">
        <f>#REF!</f>
        <v>#REF!</v>
      </c>
      <c r="U12" s="26" t="e">
        <f>#REF!</f>
        <v>#REF!</v>
      </c>
      <c r="V12" s="26" t="e">
        <f>#REF!</f>
        <v>#REF!</v>
      </c>
      <c r="W12" s="28" t="e">
        <f>#REF!</f>
        <v>#REF!</v>
      </c>
      <c r="X12" s="21" t="e">
        <f>#REF!</f>
        <v>#REF!</v>
      </c>
      <c r="Y12" s="21" t="e">
        <f>#REF!</f>
        <v>#REF!</v>
      </c>
      <c r="Z12" s="26" t="e">
        <f>#REF!</f>
        <v>#REF!</v>
      </c>
      <c r="AA12" s="21" t="e">
        <f>#REF!</f>
        <v>#REF!</v>
      </c>
      <c r="AB12" s="21" t="e">
        <f>#REF!</f>
        <v>#REF!</v>
      </c>
      <c r="AC12" s="21" t="e">
        <f>#REF!</f>
        <v>#REF!</v>
      </c>
      <c r="AD12" s="23"/>
      <c r="AE12" s="23"/>
      <c r="AF12" s="23"/>
      <c r="AG12" s="23"/>
      <c r="AH12" s="23"/>
    </row>
    <row r="13" spans="1:34" x14ac:dyDescent="0.2">
      <c r="A13" t="e">
        <f>#REF!</f>
        <v>#REF!</v>
      </c>
      <c r="B13" s="12" t="e">
        <f>+#REF!</f>
        <v>#REF!</v>
      </c>
      <c r="C13" s="21" t="e">
        <f t="shared" si="0"/>
        <v>#REF!</v>
      </c>
      <c r="D13" s="26" t="e">
        <f t="shared" si="1"/>
        <v>#REF!</v>
      </c>
      <c r="E13" s="28" t="e">
        <f t="shared" si="2"/>
        <v>#REF!</v>
      </c>
      <c r="F13" s="21" t="e">
        <f>#REF!</f>
        <v>#REF!</v>
      </c>
      <c r="G13" s="21" t="e">
        <f>#REF!</f>
        <v>#REF!</v>
      </c>
      <c r="H13" s="21" t="e">
        <f>#REF!</f>
        <v>#REF!</v>
      </c>
      <c r="I13" s="21" t="e">
        <f>#REF!</f>
        <v>#REF!</v>
      </c>
      <c r="J13" s="26" t="e">
        <f>#REF!</f>
        <v>#REF!</v>
      </c>
      <c r="K13" s="26" t="e">
        <f>#REF!</f>
        <v>#REF!</v>
      </c>
      <c r="L13" s="26" t="e">
        <f>#REF!</f>
        <v>#REF!</v>
      </c>
      <c r="M13" s="26" t="e">
        <f>#REF!</f>
        <v>#REF!</v>
      </c>
      <c r="N13" s="28" t="e">
        <f>#REF!</f>
        <v>#REF!</v>
      </c>
      <c r="O13" s="26" t="e">
        <f>#REF!</f>
        <v>#REF!</v>
      </c>
      <c r="P13" s="21" t="e">
        <f>#REF!</f>
        <v>#REF!</v>
      </c>
      <c r="Q13" s="26" t="e">
        <f>#REF!</f>
        <v>#REF!</v>
      </c>
      <c r="R13" s="26" t="e">
        <f>#REF!</f>
        <v>#REF!</v>
      </c>
      <c r="S13" s="26" t="e">
        <f>#REF!</f>
        <v>#REF!</v>
      </c>
      <c r="T13" s="26" t="e">
        <f>#REF!</f>
        <v>#REF!</v>
      </c>
      <c r="U13" s="26" t="e">
        <f>#REF!</f>
        <v>#REF!</v>
      </c>
      <c r="V13" s="26" t="e">
        <f>#REF!</f>
        <v>#REF!</v>
      </c>
      <c r="W13" s="28" t="e">
        <f>#REF!</f>
        <v>#REF!</v>
      </c>
      <c r="X13" s="21" t="e">
        <f>#REF!</f>
        <v>#REF!</v>
      </c>
      <c r="Y13" s="21" t="e">
        <f>#REF!</f>
        <v>#REF!</v>
      </c>
      <c r="Z13" s="26" t="e">
        <f>#REF!</f>
        <v>#REF!</v>
      </c>
      <c r="AA13" s="21" t="e">
        <f>#REF!</f>
        <v>#REF!</v>
      </c>
      <c r="AB13" s="21" t="e">
        <f>#REF!</f>
        <v>#REF!</v>
      </c>
      <c r="AC13" s="21" t="e">
        <f>#REF!</f>
        <v>#REF!</v>
      </c>
      <c r="AD13" s="23"/>
      <c r="AE13" s="23"/>
      <c r="AF13" s="23"/>
      <c r="AG13" s="23"/>
      <c r="AH13" s="23"/>
    </row>
    <row r="14" spans="1:34" x14ac:dyDescent="0.2">
      <c r="A14" t="e">
        <f>#REF!</f>
        <v>#REF!</v>
      </c>
      <c r="B14" s="12" t="e">
        <f>+#REF!</f>
        <v>#REF!</v>
      </c>
      <c r="C14" s="21" t="e">
        <f t="shared" si="0"/>
        <v>#REF!</v>
      </c>
      <c r="D14" s="26" t="e">
        <f t="shared" si="1"/>
        <v>#REF!</v>
      </c>
      <c r="E14" s="28" t="e">
        <f t="shared" si="2"/>
        <v>#REF!</v>
      </c>
      <c r="F14" s="21" t="e">
        <f>#REF!</f>
        <v>#REF!</v>
      </c>
      <c r="G14" s="21" t="e">
        <f>#REF!</f>
        <v>#REF!</v>
      </c>
      <c r="H14" s="21" t="e">
        <f>#REF!</f>
        <v>#REF!</v>
      </c>
      <c r="I14" s="21" t="e">
        <f>#REF!</f>
        <v>#REF!</v>
      </c>
      <c r="J14" s="26" t="e">
        <f>#REF!</f>
        <v>#REF!</v>
      </c>
      <c r="K14" s="26" t="e">
        <f>#REF!</f>
        <v>#REF!</v>
      </c>
      <c r="L14" s="26" t="e">
        <f>#REF!</f>
        <v>#REF!</v>
      </c>
      <c r="M14" s="26" t="e">
        <f>#REF!</f>
        <v>#REF!</v>
      </c>
      <c r="N14" s="28" t="e">
        <f>#REF!</f>
        <v>#REF!</v>
      </c>
      <c r="O14" s="26" t="e">
        <f>#REF!</f>
        <v>#REF!</v>
      </c>
      <c r="P14" s="21" t="e">
        <f>#REF!</f>
        <v>#REF!</v>
      </c>
      <c r="Q14" s="26" t="e">
        <f>#REF!</f>
        <v>#REF!</v>
      </c>
      <c r="R14" s="26" t="e">
        <f>#REF!</f>
        <v>#REF!</v>
      </c>
      <c r="S14" s="26" t="e">
        <f>#REF!</f>
        <v>#REF!</v>
      </c>
      <c r="T14" s="26" t="e">
        <f>#REF!</f>
        <v>#REF!</v>
      </c>
      <c r="U14" s="26" t="e">
        <f>#REF!</f>
        <v>#REF!</v>
      </c>
      <c r="V14" s="26" t="e">
        <f>#REF!</f>
        <v>#REF!</v>
      </c>
      <c r="W14" s="28" t="e">
        <f>#REF!</f>
        <v>#REF!</v>
      </c>
      <c r="X14" s="21" t="e">
        <f>#REF!</f>
        <v>#REF!</v>
      </c>
      <c r="Y14" s="21" t="e">
        <f>#REF!</f>
        <v>#REF!</v>
      </c>
      <c r="Z14" s="26" t="e">
        <f>#REF!</f>
        <v>#REF!</v>
      </c>
      <c r="AA14" s="21" t="e">
        <f>#REF!</f>
        <v>#REF!</v>
      </c>
      <c r="AB14" s="21" t="e">
        <f>#REF!</f>
        <v>#REF!</v>
      </c>
      <c r="AC14" s="21" t="e">
        <f>#REF!</f>
        <v>#REF!</v>
      </c>
      <c r="AD14" s="23"/>
      <c r="AE14" s="23"/>
      <c r="AF14" s="23"/>
      <c r="AG14" s="23"/>
      <c r="AH14" s="23"/>
    </row>
    <row r="15" spans="1:34" x14ac:dyDescent="0.2">
      <c r="A15" t="e">
        <f>#REF!</f>
        <v>#REF!</v>
      </c>
      <c r="B15" s="12" t="e">
        <f>+#REF!</f>
        <v>#REF!</v>
      </c>
      <c r="C15" s="21" t="e">
        <f t="shared" si="0"/>
        <v>#REF!</v>
      </c>
      <c r="D15" s="26" t="e">
        <f t="shared" si="1"/>
        <v>#REF!</v>
      </c>
      <c r="E15" s="28" t="e">
        <f t="shared" si="2"/>
        <v>#REF!</v>
      </c>
      <c r="F15" s="21" t="e">
        <f>#REF!</f>
        <v>#REF!</v>
      </c>
      <c r="G15" s="21" t="e">
        <f>#REF!</f>
        <v>#REF!</v>
      </c>
      <c r="H15" s="21" t="e">
        <f>#REF!</f>
        <v>#REF!</v>
      </c>
      <c r="I15" s="21" t="e">
        <f>#REF!</f>
        <v>#REF!</v>
      </c>
      <c r="J15" s="26" t="e">
        <f>#REF!</f>
        <v>#REF!</v>
      </c>
      <c r="K15" s="26" t="e">
        <f>#REF!</f>
        <v>#REF!</v>
      </c>
      <c r="L15" s="26" t="e">
        <f>#REF!</f>
        <v>#REF!</v>
      </c>
      <c r="M15" s="26" t="e">
        <f>#REF!</f>
        <v>#REF!</v>
      </c>
      <c r="N15" s="28" t="e">
        <f>#REF!</f>
        <v>#REF!</v>
      </c>
      <c r="O15" s="26" t="e">
        <f>#REF!</f>
        <v>#REF!</v>
      </c>
      <c r="P15" s="21" t="e">
        <f>#REF!</f>
        <v>#REF!</v>
      </c>
      <c r="Q15" s="26" t="e">
        <f>#REF!</f>
        <v>#REF!</v>
      </c>
      <c r="R15" s="26" t="e">
        <f>#REF!</f>
        <v>#REF!</v>
      </c>
      <c r="S15" s="26" t="e">
        <f>#REF!</f>
        <v>#REF!</v>
      </c>
      <c r="T15" s="26" t="e">
        <f>#REF!</f>
        <v>#REF!</v>
      </c>
      <c r="U15" s="26" t="e">
        <f>#REF!</f>
        <v>#REF!</v>
      </c>
      <c r="V15" s="26" t="e">
        <f>#REF!</f>
        <v>#REF!</v>
      </c>
      <c r="W15" s="28" t="e">
        <f>#REF!</f>
        <v>#REF!</v>
      </c>
      <c r="X15" s="21" t="e">
        <f>#REF!</f>
        <v>#REF!</v>
      </c>
      <c r="Y15" s="21" t="e">
        <f>#REF!</f>
        <v>#REF!</v>
      </c>
      <c r="Z15" s="26" t="e">
        <f>#REF!</f>
        <v>#REF!</v>
      </c>
      <c r="AA15" s="21" t="e">
        <f>#REF!</f>
        <v>#REF!</v>
      </c>
      <c r="AB15" s="21" t="e">
        <f>#REF!</f>
        <v>#REF!</v>
      </c>
      <c r="AC15" s="21" t="e">
        <f>#REF!</f>
        <v>#REF!</v>
      </c>
      <c r="AD15" s="23"/>
      <c r="AE15" s="23"/>
      <c r="AF15" s="23"/>
      <c r="AG15" s="23"/>
      <c r="AH15" s="23"/>
    </row>
    <row r="16" spans="1:34" x14ac:dyDescent="0.2">
      <c r="A16" t="e">
        <f>#REF!</f>
        <v>#REF!</v>
      </c>
      <c r="B16" s="12" t="e">
        <f>+#REF!</f>
        <v>#REF!</v>
      </c>
      <c r="C16" s="21" t="e">
        <f t="shared" si="0"/>
        <v>#REF!</v>
      </c>
      <c r="D16" s="26" t="e">
        <f t="shared" si="1"/>
        <v>#REF!</v>
      </c>
      <c r="E16" s="28" t="e">
        <f t="shared" si="2"/>
        <v>#REF!</v>
      </c>
      <c r="F16" s="21" t="e">
        <f>#REF!</f>
        <v>#REF!</v>
      </c>
      <c r="G16" s="21" t="e">
        <f>#REF!</f>
        <v>#REF!</v>
      </c>
      <c r="H16" s="21" t="e">
        <f>#REF!</f>
        <v>#REF!</v>
      </c>
      <c r="I16" s="21" t="e">
        <f>#REF!</f>
        <v>#REF!</v>
      </c>
      <c r="J16" s="26" t="e">
        <f>#REF!</f>
        <v>#REF!</v>
      </c>
      <c r="K16" s="26" t="e">
        <f>#REF!</f>
        <v>#REF!</v>
      </c>
      <c r="L16" s="26" t="e">
        <f>#REF!</f>
        <v>#REF!</v>
      </c>
      <c r="M16" s="26" t="e">
        <f>#REF!</f>
        <v>#REF!</v>
      </c>
      <c r="N16" s="28" t="e">
        <f>#REF!</f>
        <v>#REF!</v>
      </c>
      <c r="O16" s="26" t="e">
        <f>#REF!</f>
        <v>#REF!</v>
      </c>
      <c r="P16" s="21" t="e">
        <f>#REF!</f>
        <v>#REF!</v>
      </c>
      <c r="Q16" s="26" t="e">
        <f>#REF!</f>
        <v>#REF!</v>
      </c>
      <c r="R16" s="26" t="e">
        <f>#REF!</f>
        <v>#REF!</v>
      </c>
      <c r="S16" s="26" t="e">
        <f>#REF!</f>
        <v>#REF!</v>
      </c>
      <c r="T16" s="26" t="e">
        <f>#REF!</f>
        <v>#REF!</v>
      </c>
      <c r="U16" s="26" t="e">
        <f>#REF!</f>
        <v>#REF!</v>
      </c>
      <c r="V16" s="26" t="e">
        <f>#REF!</f>
        <v>#REF!</v>
      </c>
      <c r="W16" s="28" t="e">
        <f>#REF!</f>
        <v>#REF!</v>
      </c>
      <c r="X16" s="21" t="e">
        <f>#REF!</f>
        <v>#REF!</v>
      </c>
      <c r="Y16" s="21" t="e">
        <f>#REF!</f>
        <v>#REF!</v>
      </c>
      <c r="Z16" s="26" t="e">
        <f>#REF!</f>
        <v>#REF!</v>
      </c>
      <c r="AA16" s="21" t="e">
        <f>#REF!</f>
        <v>#REF!</v>
      </c>
      <c r="AB16" s="21" t="e">
        <f>#REF!</f>
        <v>#REF!</v>
      </c>
      <c r="AC16" s="21" t="e">
        <f>#REF!</f>
        <v>#REF!</v>
      </c>
      <c r="AD16" s="23"/>
      <c r="AE16" s="23"/>
      <c r="AF16" s="23"/>
      <c r="AG16" s="23"/>
      <c r="AH16" s="23"/>
    </row>
    <row r="17" spans="1:34" x14ac:dyDescent="0.2">
      <c r="A17" t="e">
        <f>#REF!</f>
        <v>#REF!</v>
      </c>
      <c r="B17" s="12" t="e">
        <f>+#REF!</f>
        <v>#REF!</v>
      </c>
      <c r="C17" s="21" t="e">
        <f t="shared" si="0"/>
        <v>#REF!</v>
      </c>
      <c r="D17" s="26" t="e">
        <f t="shared" si="1"/>
        <v>#REF!</v>
      </c>
      <c r="E17" s="28" t="e">
        <f t="shared" si="2"/>
        <v>#REF!</v>
      </c>
      <c r="F17" s="21" t="e">
        <f>#REF!</f>
        <v>#REF!</v>
      </c>
      <c r="G17" s="21" t="e">
        <f>#REF!</f>
        <v>#REF!</v>
      </c>
      <c r="H17" s="21" t="e">
        <f>#REF!</f>
        <v>#REF!</v>
      </c>
      <c r="I17" s="21" t="e">
        <f>#REF!</f>
        <v>#REF!</v>
      </c>
      <c r="J17" s="26" t="e">
        <f>#REF!</f>
        <v>#REF!</v>
      </c>
      <c r="K17" s="26" t="e">
        <f>#REF!</f>
        <v>#REF!</v>
      </c>
      <c r="L17" s="26" t="e">
        <f>#REF!</f>
        <v>#REF!</v>
      </c>
      <c r="M17" s="26" t="e">
        <f>#REF!</f>
        <v>#REF!</v>
      </c>
      <c r="N17" s="28" t="e">
        <f>#REF!</f>
        <v>#REF!</v>
      </c>
      <c r="O17" s="26" t="e">
        <f>#REF!</f>
        <v>#REF!</v>
      </c>
      <c r="P17" s="21" t="e">
        <f>#REF!</f>
        <v>#REF!</v>
      </c>
      <c r="Q17" s="26" t="e">
        <f>#REF!</f>
        <v>#REF!</v>
      </c>
      <c r="R17" s="26" t="e">
        <f>#REF!</f>
        <v>#REF!</v>
      </c>
      <c r="S17" s="26" t="e">
        <f>#REF!</f>
        <v>#REF!</v>
      </c>
      <c r="T17" s="26" t="e">
        <f>#REF!</f>
        <v>#REF!</v>
      </c>
      <c r="U17" s="26" t="e">
        <f>#REF!</f>
        <v>#REF!</v>
      </c>
      <c r="V17" s="26" t="e">
        <f>#REF!</f>
        <v>#REF!</v>
      </c>
      <c r="W17" s="28" t="e">
        <f>#REF!</f>
        <v>#REF!</v>
      </c>
      <c r="X17" s="21" t="e">
        <f>#REF!</f>
        <v>#REF!</v>
      </c>
      <c r="Y17" s="21" t="e">
        <f>#REF!</f>
        <v>#REF!</v>
      </c>
      <c r="Z17" s="26" t="e">
        <f>#REF!</f>
        <v>#REF!</v>
      </c>
      <c r="AA17" s="21" t="e">
        <f>#REF!</f>
        <v>#REF!</v>
      </c>
      <c r="AB17" s="21" t="e">
        <f>#REF!</f>
        <v>#REF!</v>
      </c>
      <c r="AC17" s="21" t="e">
        <f>#REF!</f>
        <v>#REF!</v>
      </c>
      <c r="AD17" s="23"/>
      <c r="AE17" s="23"/>
      <c r="AF17" s="23"/>
      <c r="AG17" s="23"/>
      <c r="AH17" s="23"/>
    </row>
    <row r="18" spans="1:34" x14ac:dyDescent="0.2">
      <c r="A18" t="e">
        <f>#REF!</f>
        <v>#REF!</v>
      </c>
      <c r="B18" s="12" t="e">
        <f>+#REF!</f>
        <v>#REF!</v>
      </c>
      <c r="C18" s="21" t="e">
        <f>+F18+G18+H18+I18+Q18+R18+S18+Z18+AA18+AB18+AD18+AE18+AF18</f>
        <v>#REF!</v>
      </c>
      <c r="D18" s="26" t="e">
        <f t="shared" si="1"/>
        <v>#REF!</v>
      </c>
      <c r="E18" s="28" t="e">
        <f>+O18+Y18</f>
        <v>#REF!</v>
      </c>
      <c r="F18" s="21" t="e">
        <f>#REF!</f>
        <v>#REF!</v>
      </c>
      <c r="G18" s="21" t="e">
        <f>#REF!</f>
        <v>#REF!</v>
      </c>
      <c r="H18" s="21" t="e">
        <f>#REF!</f>
        <v>#REF!</v>
      </c>
      <c r="I18" s="21" t="e">
        <f>#REF!</f>
        <v>#REF!</v>
      </c>
      <c r="J18" s="26" t="e">
        <f>#REF!</f>
        <v>#REF!</v>
      </c>
      <c r="K18" s="26" t="e">
        <f>#REF!</f>
        <v>#REF!</v>
      </c>
      <c r="L18" s="26" t="e">
        <f>#REF!</f>
        <v>#REF!</v>
      </c>
      <c r="M18" s="26" t="e">
        <f>#REF!</f>
        <v>#REF!</v>
      </c>
      <c r="N18" s="28" t="e">
        <f>#REF!</f>
        <v>#REF!</v>
      </c>
      <c r="O18" s="26" t="e">
        <f>#REF!</f>
        <v>#REF!</v>
      </c>
      <c r="P18" s="21" t="e">
        <f>#REF!</f>
        <v>#REF!</v>
      </c>
      <c r="Q18" s="26" t="e">
        <f>#REF!</f>
        <v>#REF!</v>
      </c>
      <c r="R18" s="26" t="e">
        <f>#REF!</f>
        <v>#REF!</v>
      </c>
      <c r="S18" s="26" t="e">
        <f>#REF!</f>
        <v>#REF!</v>
      </c>
      <c r="T18" s="26" t="e">
        <f>#REF!</f>
        <v>#REF!</v>
      </c>
      <c r="U18" s="26" t="e">
        <f>#REF!</f>
        <v>#REF!</v>
      </c>
      <c r="V18" s="26" t="e">
        <f>#REF!</f>
        <v>#REF!</v>
      </c>
      <c r="W18" s="28" t="e">
        <f>#REF!</f>
        <v>#REF!</v>
      </c>
      <c r="X18" s="21" t="e">
        <f>#REF!</f>
        <v>#REF!</v>
      </c>
      <c r="Y18" s="21" t="e">
        <f>#REF!</f>
        <v>#REF!</v>
      </c>
      <c r="Z18" s="26" t="e">
        <f>#REF!</f>
        <v>#REF!</v>
      </c>
      <c r="AA18" s="21" t="e">
        <f>#REF!</f>
        <v>#REF!</v>
      </c>
      <c r="AB18" s="21" t="e">
        <f>#REF!</f>
        <v>#REF!</v>
      </c>
      <c r="AC18" s="21" t="e">
        <f>#REF!</f>
        <v>#REF!</v>
      </c>
      <c r="AD18" s="23"/>
      <c r="AE18" s="23"/>
      <c r="AF18" s="23"/>
      <c r="AG18" s="23"/>
      <c r="AH18" s="23"/>
    </row>
    <row r="19" spans="1:34" x14ac:dyDescent="0.2">
      <c r="A19" t="e">
        <f>#REF!</f>
        <v>#REF!</v>
      </c>
      <c r="B19" s="12" t="e">
        <f>+#REF!</f>
        <v>#REF!</v>
      </c>
      <c r="C19" s="21" t="e">
        <f>SUM(C9:C17)</f>
        <v>#REF!</v>
      </c>
      <c r="D19" s="26" t="e">
        <f t="shared" si="1"/>
        <v>#REF!</v>
      </c>
      <c r="E19" s="28" t="e">
        <f>SUM(E9:E18)</f>
        <v>#REF!</v>
      </c>
      <c r="F19" s="21" t="e">
        <f>#REF!</f>
        <v>#REF!</v>
      </c>
      <c r="G19" s="21" t="e">
        <f>#REF!</f>
        <v>#REF!</v>
      </c>
      <c r="H19" s="21" t="e">
        <f>#REF!</f>
        <v>#REF!</v>
      </c>
      <c r="I19" s="21" t="e">
        <f>#REF!</f>
        <v>#REF!</v>
      </c>
      <c r="J19" s="26" t="e">
        <f>#REF!</f>
        <v>#REF!</v>
      </c>
      <c r="K19" s="26" t="e">
        <f>#REF!</f>
        <v>#REF!</v>
      </c>
      <c r="L19" s="26" t="e">
        <f>#REF!</f>
        <v>#REF!</v>
      </c>
      <c r="M19" s="26" t="e">
        <f>#REF!</f>
        <v>#REF!</v>
      </c>
      <c r="N19" s="28" t="e">
        <f>#REF!</f>
        <v>#REF!</v>
      </c>
      <c r="O19" s="26" t="e">
        <f>#REF!</f>
        <v>#REF!</v>
      </c>
      <c r="P19" s="21" t="e">
        <f>#REF!</f>
        <v>#REF!</v>
      </c>
      <c r="Q19" s="26" t="e">
        <f>#REF!</f>
        <v>#REF!</v>
      </c>
      <c r="R19" s="26" t="e">
        <f>#REF!</f>
        <v>#REF!</v>
      </c>
      <c r="S19" s="26" t="e">
        <f>#REF!</f>
        <v>#REF!</v>
      </c>
      <c r="T19" s="26" t="e">
        <f>#REF!</f>
        <v>#REF!</v>
      </c>
      <c r="U19" s="26" t="e">
        <f>#REF!</f>
        <v>#REF!</v>
      </c>
      <c r="V19" s="26" t="e">
        <f>#REF!</f>
        <v>#REF!</v>
      </c>
      <c r="W19" s="28" t="e">
        <f>#REF!</f>
        <v>#REF!</v>
      </c>
      <c r="X19" s="21" t="e">
        <f>#REF!</f>
        <v>#REF!</v>
      </c>
      <c r="Y19" s="21" t="e">
        <f>#REF!</f>
        <v>#REF!</v>
      </c>
      <c r="Z19" s="26" t="e">
        <f>#REF!</f>
        <v>#REF!</v>
      </c>
      <c r="AA19" s="21" t="e">
        <f>#REF!</f>
        <v>#REF!</v>
      </c>
      <c r="AB19" s="21" t="e">
        <f>#REF!</f>
        <v>#REF!</v>
      </c>
      <c r="AC19" s="21" t="e">
        <f>#REF!</f>
        <v>#REF!</v>
      </c>
      <c r="AD19" s="23"/>
      <c r="AE19" s="23"/>
      <c r="AF19" s="23"/>
      <c r="AG19" s="23"/>
      <c r="AH19" s="23"/>
    </row>
    <row r="20" spans="1:34" x14ac:dyDescent="0.2">
      <c r="A20" t="e">
        <f>#REF!</f>
        <v>#REF!</v>
      </c>
      <c r="B20" s="12" t="e">
        <f>+#REF!</f>
        <v>#REF!</v>
      </c>
      <c r="C20" s="21" t="e">
        <f>+F20+G20+H20+I20+P20+X20+Y20+AA20+AB20+AC20</f>
        <v>#REF!</v>
      </c>
      <c r="D20" s="26" t="e">
        <f t="shared" si="1"/>
        <v>#REF!</v>
      </c>
      <c r="E20" s="28" t="e">
        <f>+N20+W20</f>
        <v>#REF!</v>
      </c>
      <c r="F20" s="21" t="e">
        <f>#REF!</f>
        <v>#REF!</v>
      </c>
      <c r="G20" s="21" t="e">
        <f>#REF!</f>
        <v>#REF!</v>
      </c>
      <c r="H20" s="21" t="e">
        <f>#REF!</f>
        <v>#REF!</v>
      </c>
      <c r="I20" s="21" t="e">
        <f>#REF!</f>
        <v>#REF!</v>
      </c>
      <c r="J20" s="26" t="e">
        <f>#REF!</f>
        <v>#REF!</v>
      </c>
      <c r="K20" s="26" t="e">
        <f>#REF!</f>
        <v>#REF!</v>
      </c>
      <c r="L20" s="26" t="e">
        <f>#REF!</f>
        <v>#REF!</v>
      </c>
      <c r="M20" s="26" t="e">
        <f>#REF!</f>
        <v>#REF!</v>
      </c>
      <c r="N20" s="28" t="e">
        <f>#REF!</f>
        <v>#REF!</v>
      </c>
      <c r="O20" s="26" t="e">
        <f>#REF!</f>
        <v>#REF!</v>
      </c>
      <c r="P20" s="21" t="e">
        <f>#REF!</f>
        <v>#REF!</v>
      </c>
      <c r="Q20" s="26" t="e">
        <f>#REF!</f>
        <v>#REF!</v>
      </c>
      <c r="R20" s="26" t="e">
        <f>#REF!</f>
        <v>#REF!</v>
      </c>
      <c r="S20" s="26" t="e">
        <f>#REF!</f>
        <v>#REF!</v>
      </c>
      <c r="T20" s="26" t="e">
        <f>#REF!</f>
        <v>#REF!</v>
      </c>
      <c r="U20" s="26" t="e">
        <f>#REF!</f>
        <v>#REF!</v>
      </c>
      <c r="V20" s="26" t="e">
        <f>#REF!</f>
        <v>#REF!</v>
      </c>
      <c r="W20" s="28" t="e">
        <f>#REF!</f>
        <v>#REF!</v>
      </c>
      <c r="X20" s="21" t="e">
        <f>#REF!</f>
        <v>#REF!</v>
      </c>
      <c r="Y20" s="21" t="e">
        <f>#REF!</f>
        <v>#REF!</v>
      </c>
      <c r="Z20" s="26" t="e">
        <f>#REF!</f>
        <v>#REF!</v>
      </c>
      <c r="AA20" s="21" t="e">
        <f>#REF!</f>
        <v>#REF!</v>
      </c>
      <c r="AB20" s="21" t="e">
        <f>#REF!</f>
        <v>#REF!</v>
      </c>
      <c r="AC20" s="21" t="e">
        <f>#REF!</f>
        <v>#REF!</v>
      </c>
      <c r="AD20" s="23"/>
      <c r="AE20" s="23"/>
      <c r="AF20" s="23"/>
      <c r="AG20" s="23"/>
      <c r="AH20" s="23"/>
    </row>
    <row r="21" spans="1:34" x14ac:dyDescent="0.2">
      <c r="A21" t="e">
        <f>#REF!</f>
        <v>#REF!</v>
      </c>
      <c r="B21" s="12" t="e">
        <f>+#REF!</f>
        <v>#REF!</v>
      </c>
      <c r="C21" s="21" t="e">
        <f>+F21+G21+H21+I21+P21+X21+Y21+AA21+AB21+AC21</f>
        <v>#REF!</v>
      </c>
      <c r="D21" s="26" t="e">
        <f t="shared" si="1"/>
        <v>#REF!</v>
      </c>
      <c r="E21" s="28" t="e">
        <f>+N21+W21</f>
        <v>#REF!</v>
      </c>
      <c r="F21" s="21" t="e">
        <f>#REF!</f>
        <v>#REF!</v>
      </c>
      <c r="G21" s="21" t="e">
        <f>#REF!</f>
        <v>#REF!</v>
      </c>
      <c r="H21" s="21" t="e">
        <f>#REF!</f>
        <v>#REF!</v>
      </c>
      <c r="I21" s="21" t="e">
        <f>#REF!</f>
        <v>#REF!</v>
      </c>
      <c r="J21" s="26" t="e">
        <f>#REF!</f>
        <v>#REF!</v>
      </c>
      <c r="K21" s="26" t="e">
        <f>#REF!</f>
        <v>#REF!</v>
      </c>
      <c r="L21" s="26" t="e">
        <f>#REF!</f>
        <v>#REF!</v>
      </c>
      <c r="M21" s="26" t="e">
        <f>#REF!</f>
        <v>#REF!</v>
      </c>
      <c r="N21" s="28" t="e">
        <f>#REF!</f>
        <v>#REF!</v>
      </c>
      <c r="O21" s="26" t="e">
        <f>#REF!</f>
        <v>#REF!</v>
      </c>
      <c r="P21" s="21" t="e">
        <f>#REF!</f>
        <v>#REF!</v>
      </c>
      <c r="Q21" s="26" t="e">
        <f>#REF!</f>
        <v>#REF!</v>
      </c>
      <c r="R21" s="26" t="e">
        <f>#REF!</f>
        <v>#REF!</v>
      </c>
      <c r="S21" s="26" t="e">
        <f>#REF!</f>
        <v>#REF!</v>
      </c>
      <c r="T21" s="26" t="e">
        <f>#REF!</f>
        <v>#REF!</v>
      </c>
      <c r="U21" s="26" t="e">
        <f>#REF!</f>
        <v>#REF!</v>
      </c>
      <c r="V21" s="26" t="e">
        <f>#REF!</f>
        <v>#REF!</v>
      </c>
      <c r="W21" s="28" t="e">
        <f>#REF!</f>
        <v>#REF!</v>
      </c>
      <c r="X21" s="21" t="e">
        <f>#REF!</f>
        <v>#REF!</v>
      </c>
      <c r="Y21" s="21" t="e">
        <f>#REF!</f>
        <v>#REF!</v>
      </c>
      <c r="Z21" s="26" t="e">
        <f>#REF!</f>
        <v>#REF!</v>
      </c>
      <c r="AA21" s="21" t="e">
        <f>#REF!</f>
        <v>#REF!</v>
      </c>
      <c r="AB21" s="21" t="e">
        <f>#REF!</f>
        <v>#REF!</v>
      </c>
      <c r="AC21" s="21" t="e">
        <f>#REF!</f>
        <v>#REF!</v>
      </c>
      <c r="AD21" s="23"/>
      <c r="AE21" s="23"/>
      <c r="AF21" s="23"/>
      <c r="AG21" s="23"/>
      <c r="AH21" s="23"/>
    </row>
    <row r="22" spans="1:34" x14ac:dyDescent="0.2">
      <c r="A22" t="e">
        <f>#REF!</f>
        <v>#REF!</v>
      </c>
      <c r="B22" s="12" t="e">
        <f>+#REF!</f>
        <v>#REF!</v>
      </c>
      <c r="C22" s="21" t="e">
        <f>+F22+G22+H22+I22+P22+X22+Y22+AA22+AB22+AC22</f>
        <v>#REF!</v>
      </c>
      <c r="D22" s="26" t="e">
        <f t="shared" si="1"/>
        <v>#REF!</v>
      </c>
      <c r="E22" s="28" t="e">
        <f>+N22+W22</f>
        <v>#REF!</v>
      </c>
      <c r="F22" s="21" t="e">
        <f>#REF!</f>
        <v>#REF!</v>
      </c>
      <c r="G22" s="21" t="e">
        <f>#REF!</f>
        <v>#REF!</v>
      </c>
      <c r="H22" s="21" t="e">
        <f>#REF!</f>
        <v>#REF!</v>
      </c>
      <c r="I22" s="21" t="e">
        <f>#REF!</f>
        <v>#REF!</v>
      </c>
      <c r="J22" s="26" t="e">
        <f>#REF!</f>
        <v>#REF!</v>
      </c>
      <c r="K22" s="26" t="e">
        <f>#REF!</f>
        <v>#REF!</v>
      </c>
      <c r="L22" s="26" t="e">
        <f>#REF!</f>
        <v>#REF!</v>
      </c>
      <c r="M22" s="26" t="e">
        <f>#REF!</f>
        <v>#REF!</v>
      </c>
      <c r="N22" s="28" t="e">
        <f>#REF!</f>
        <v>#REF!</v>
      </c>
      <c r="O22" s="26" t="e">
        <f>#REF!</f>
        <v>#REF!</v>
      </c>
      <c r="P22" s="21" t="e">
        <f>#REF!</f>
        <v>#REF!</v>
      </c>
      <c r="Q22" s="26" t="e">
        <f>#REF!</f>
        <v>#REF!</v>
      </c>
      <c r="R22" s="26" t="e">
        <f>#REF!</f>
        <v>#REF!</v>
      </c>
      <c r="S22" s="26" t="e">
        <f>#REF!</f>
        <v>#REF!</v>
      </c>
      <c r="T22" s="26" t="e">
        <f>#REF!</f>
        <v>#REF!</v>
      </c>
      <c r="U22" s="26" t="e">
        <f>#REF!</f>
        <v>#REF!</v>
      </c>
      <c r="V22" s="26" t="e">
        <f>#REF!</f>
        <v>#REF!</v>
      </c>
      <c r="W22" s="28" t="e">
        <f>#REF!</f>
        <v>#REF!</v>
      </c>
      <c r="X22" s="21" t="e">
        <f>#REF!</f>
        <v>#REF!</v>
      </c>
      <c r="Y22" s="21" t="e">
        <f>#REF!</f>
        <v>#REF!</v>
      </c>
      <c r="Z22" s="26" t="e">
        <f>#REF!</f>
        <v>#REF!</v>
      </c>
      <c r="AA22" s="21" t="e">
        <f>#REF!</f>
        <v>#REF!</v>
      </c>
      <c r="AB22" s="21" t="e">
        <f>#REF!</f>
        <v>#REF!</v>
      </c>
      <c r="AC22" s="21" t="e">
        <f>#REF!</f>
        <v>#REF!</v>
      </c>
      <c r="AD22" s="23"/>
      <c r="AE22" s="23"/>
      <c r="AF22" s="23"/>
      <c r="AG22" s="23"/>
      <c r="AH22" s="23"/>
    </row>
    <row r="23" spans="1:34" x14ac:dyDescent="0.2">
      <c r="A23" t="e">
        <f>#REF!</f>
        <v>#REF!</v>
      </c>
      <c r="B23" s="12" t="e">
        <f>+#REF!</f>
        <v>#REF!</v>
      </c>
      <c r="C23" s="21" t="e">
        <f>+F23+G23+H23+I23+P23+X23+Y23+AA23+AB23+AC23</f>
        <v>#REF!</v>
      </c>
      <c r="D23" s="26" t="e">
        <f t="shared" si="1"/>
        <v>#REF!</v>
      </c>
      <c r="E23" s="28" t="e">
        <f>+N23+W23</f>
        <v>#REF!</v>
      </c>
      <c r="F23" s="21" t="e">
        <f>#REF!</f>
        <v>#REF!</v>
      </c>
      <c r="G23" s="21" t="e">
        <f>#REF!</f>
        <v>#REF!</v>
      </c>
      <c r="H23" s="21" t="e">
        <f>#REF!</f>
        <v>#REF!</v>
      </c>
      <c r="I23" s="21" t="e">
        <f>#REF!</f>
        <v>#REF!</v>
      </c>
      <c r="J23" s="26" t="e">
        <f>#REF!</f>
        <v>#REF!</v>
      </c>
      <c r="K23" s="26" t="e">
        <f>#REF!</f>
        <v>#REF!</v>
      </c>
      <c r="L23" s="26" t="e">
        <f>#REF!</f>
        <v>#REF!</v>
      </c>
      <c r="M23" s="26" t="e">
        <f>#REF!</f>
        <v>#REF!</v>
      </c>
      <c r="N23" s="28" t="e">
        <f>#REF!</f>
        <v>#REF!</v>
      </c>
      <c r="O23" s="26" t="e">
        <f>#REF!</f>
        <v>#REF!</v>
      </c>
      <c r="P23" s="21" t="e">
        <f>#REF!</f>
        <v>#REF!</v>
      </c>
      <c r="Q23" s="26" t="e">
        <f>#REF!</f>
        <v>#REF!</v>
      </c>
      <c r="R23" s="26" t="e">
        <f>#REF!</f>
        <v>#REF!</v>
      </c>
      <c r="S23" s="26" t="e">
        <f>#REF!</f>
        <v>#REF!</v>
      </c>
      <c r="T23" s="26" t="e">
        <f>#REF!</f>
        <v>#REF!</v>
      </c>
      <c r="U23" s="26" t="e">
        <f>#REF!</f>
        <v>#REF!</v>
      </c>
      <c r="V23" s="26" t="e">
        <f>#REF!</f>
        <v>#REF!</v>
      </c>
      <c r="W23" s="28" t="e">
        <f>#REF!</f>
        <v>#REF!</v>
      </c>
      <c r="X23" s="21" t="e">
        <f>#REF!</f>
        <v>#REF!</v>
      </c>
      <c r="Y23" s="21" t="e">
        <f>#REF!</f>
        <v>#REF!</v>
      </c>
      <c r="Z23" s="26" t="e">
        <f>#REF!</f>
        <v>#REF!</v>
      </c>
      <c r="AA23" s="21" t="e">
        <f>#REF!</f>
        <v>#REF!</v>
      </c>
      <c r="AB23" s="21" t="e">
        <f>#REF!</f>
        <v>#REF!</v>
      </c>
      <c r="AC23" s="21" t="e">
        <f>#REF!</f>
        <v>#REF!</v>
      </c>
      <c r="AD23" s="23"/>
      <c r="AE23" s="23"/>
      <c r="AF23" s="23"/>
      <c r="AG23" s="23"/>
      <c r="AH23" s="23"/>
    </row>
    <row r="24" spans="1:34" x14ac:dyDescent="0.2">
      <c r="A24" t="e">
        <f>#REF!</f>
        <v>#REF!</v>
      </c>
      <c r="B24" s="12" t="e">
        <f>+#REF!</f>
        <v>#REF!</v>
      </c>
      <c r="C24" s="21" t="e">
        <f>+F24+G24+H24+I24+P24+X24+Y24+AA24+AB24+AC24</f>
        <v>#REF!</v>
      </c>
      <c r="D24" s="26" t="e">
        <f t="shared" si="1"/>
        <v>#REF!</v>
      </c>
      <c r="E24" s="28" t="e">
        <f>+N24+W24</f>
        <v>#REF!</v>
      </c>
      <c r="F24" s="21" t="e">
        <f>#REF!</f>
        <v>#REF!</v>
      </c>
      <c r="G24" s="21" t="e">
        <f>#REF!</f>
        <v>#REF!</v>
      </c>
      <c r="H24" s="21" t="e">
        <f>#REF!</f>
        <v>#REF!</v>
      </c>
      <c r="I24" s="21" t="e">
        <f>#REF!</f>
        <v>#REF!</v>
      </c>
      <c r="J24" s="26" t="e">
        <f>#REF!</f>
        <v>#REF!</v>
      </c>
      <c r="K24" s="26" t="e">
        <f>#REF!</f>
        <v>#REF!</v>
      </c>
      <c r="L24" s="26" t="e">
        <f>#REF!</f>
        <v>#REF!</v>
      </c>
      <c r="M24" s="26" t="e">
        <f>#REF!</f>
        <v>#REF!</v>
      </c>
      <c r="N24" s="28" t="e">
        <f>#REF!</f>
        <v>#REF!</v>
      </c>
      <c r="O24" s="26" t="e">
        <f>#REF!</f>
        <v>#REF!</v>
      </c>
      <c r="P24" s="21" t="e">
        <f>#REF!</f>
        <v>#REF!</v>
      </c>
      <c r="Q24" s="26" t="e">
        <f>#REF!</f>
        <v>#REF!</v>
      </c>
      <c r="R24" s="26" t="e">
        <f>#REF!</f>
        <v>#REF!</v>
      </c>
      <c r="S24" s="26" t="e">
        <f>#REF!</f>
        <v>#REF!</v>
      </c>
      <c r="T24" s="26" t="e">
        <f>#REF!</f>
        <v>#REF!</v>
      </c>
      <c r="U24" s="26" t="e">
        <f>#REF!</f>
        <v>#REF!</v>
      </c>
      <c r="V24" s="26" t="e">
        <f>#REF!</f>
        <v>#REF!</v>
      </c>
      <c r="W24" s="28" t="e">
        <f>#REF!</f>
        <v>#REF!</v>
      </c>
      <c r="X24" s="21" t="e">
        <f>#REF!</f>
        <v>#REF!</v>
      </c>
      <c r="Y24" s="21" t="e">
        <f>#REF!</f>
        <v>#REF!</v>
      </c>
      <c r="Z24" s="26" t="e">
        <f>#REF!</f>
        <v>#REF!</v>
      </c>
      <c r="AA24" s="21" t="e">
        <f>#REF!</f>
        <v>#REF!</v>
      </c>
      <c r="AB24" s="21" t="e">
        <f>#REF!</f>
        <v>#REF!</v>
      </c>
      <c r="AC24" s="21" t="e">
        <f>#REF!</f>
        <v>#REF!</v>
      </c>
      <c r="AD24" s="23"/>
      <c r="AE24" s="23"/>
      <c r="AF24" s="23"/>
      <c r="AG24" s="23"/>
      <c r="AH24" s="23"/>
    </row>
    <row r="25" spans="1:34" x14ac:dyDescent="0.2">
      <c r="A25" t="e">
        <f>#REF!</f>
        <v>#REF!</v>
      </c>
      <c r="B25" s="12" t="e">
        <f>+#REF!</f>
        <v>#REF!</v>
      </c>
      <c r="C25" s="21" t="e">
        <f>+F25+G25+H25+I25+Q25+R25+S25+Z25+AA25+AB25+AD25+AE25+AF25</f>
        <v>#REF!</v>
      </c>
      <c r="D25" s="26" t="e">
        <f t="shared" si="1"/>
        <v>#REF!</v>
      </c>
      <c r="E25" s="28" t="e">
        <f>+O25+Y25</f>
        <v>#REF!</v>
      </c>
      <c r="F25" s="21" t="e">
        <f>#REF!</f>
        <v>#REF!</v>
      </c>
      <c r="G25" s="21" t="e">
        <f>#REF!</f>
        <v>#REF!</v>
      </c>
      <c r="H25" s="21" t="e">
        <f>#REF!</f>
        <v>#REF!</v>
      </c>
      <c r="I25" s="21" t="e">
        <f>#REF!</f>
        <v>#REF!</v>
      </c>
      <c r="J25" s="26" t="e">
        <f>#REF!</f>
        <v>#REF!</v>
      </c>
      <c r="K25" s="26" t="e">
        <f>#REF!</f>
        <v>#REF!</v>
      </c>
      <c r="L25" s="26" t="e">
        <f>#REF!</f>
        <v>#REF!</v>
      </c>
      <c r="M25" s="26" t="e">
        <f>#REF!</f>
        <v>#REF!</v>
      </c>
      <c r="N25" s="28" t="e">
        <f>#REF!</f>
        <v>#REF!</v>
      </c>
      <c r="O25" s="26" t="e">
        <f>#REF!</f>
        <v>#REF!</v>
      </c>
      <c r="P25" s="21" t="e">
        <f>#REF!</f>
        <v>#REF!</v>
      </c>
      <c r="Q25" s="26" t="e">
        <f>#REF!</f>
        <v>#REF!</v>
      </c>
      <c r="R25" s="26" t="e">
        <f>#REF!</f>
        <v>#REF!</v>
      </c>
      <c r="S25" s="26" t="e">
        <f>#REF!</f>
        <v>#REF!</v>
      </c>
      <c r="T25" s="26" t="e">
        <f>#REF!</f>
        <v>#REF!</v>
      </c>
      <c r="U25" s="26" t="e">
        <f>#REF!</f>
        <v>#REF!</v>
      </c>
      <c r="V25" s="26" t="e">
        <f>#REF!</f>
        <v>#REF!</v>
      </c>
      <c r="W25" s="28" t="e">
        <f>#REF!</f>
        <v>#REF!</v>
      </c>
      <c r="X25" s="21" t="e">
        <f>#REF!</f>
        <v>#REF!</v>
      </c>
      <c r="Y25" s="21" t="e">
        <f>#REF!</f>
        <v>#REF!</v>
      </c>
      <c r="Z25" s="26" t="e">
        <f>#REF!</f>
        <v>#REF!</v>
      </c>
      <c r="AA25" s="21" t="e">
        <f>#REF!</f>
        <v>#REF!</v>
      </c>
      <c r="AB25" s="21" t="e">
        <f>#REF!</f>
        <v>#REF!</v>
      </c>
      <c r="AC25" s="21" t="e">
        <f>#REF!</f>
        <v>#REF!</v>
      </c>
      <c r="AD25" s="23"/>
      <c r="AE25" s="23"/>
      <c r="AF25" s="23"/>
      <c r="AG25" s="23"/>
      <c r="AH25" s="23"/>
    </row>
    <row r="26" spans="1:34" x14ac:dyDescent="0.2">
      <c r="A26" t="e">
        <f>#REF!</f>
        <v>#REF!</v>
      </c>
      <c r="B26" s="12" t="e">
        <f>+#REF!</f>
        <v>#REF!</v>
      </c>
      <c r="C26" s="21" t="e">
        <f>SUM(C19:C24)</f>
        <v>#REF!</v>
      </c>
      <c r="D26" s="26" t="e">
        <f t="shared" si="1"/>
        <v>#REF!</v>
      </c>
      <c r="E26" s="28" t="e">
        <f>SUM(E19:E25)</f>
        <v>#REF!</v>
      </c>
      <c r="F26" s="21" t="e">
        <f>#REF!</f>
        <v>#REF!</v>
      </c>
      <c r="G26" s="21" t="e">
        <f>#REF!</f>
        <v>#REF!</v>
      </c>
      <c r="H26" s="21" t="e">
        <f>#REF!</f>
        <v>#REF!</v>
      </c>
      <c r="I26" s="21" t="e">
        <f>#REF!</f>
        <v>#REF!</v>
      </c>
      <c r="J26" s="26" t="e">
        <f>#REF!</f>
        <v>#REF!</v>
      </c>
      <c r="K26" s="26" t="e">
        <f>#REF!</f>
        <v>#REF!</v>
      </c>
      <c r="L26" s="26" t="e">
        <f>#REF!</f>
        <v>#REF!</v>
      </c>
      <c r="M26" s="26" t="e">
        <f>#REF!</f>
        <v>#REF!</v>
      </c>
      <c r="N26" s="28" t="e">
        <f>#REF!</f>
        <v>#REF!</v>
      </c>
      <c r="O26" s="26" t="e">
        <f>#REF!</f>
        <v>#REF!</v>
      </c>
      <c r="P26" s="21" t="e">
        <f>#REF!</f>
        <v>#REF!</v>
      </c>
      <c r="Q26" s="26" t="e">
        <f>#REF!</f>
        <v>#REF!</v>
      </c>
      <c r="R26" s="26" t="e">
        <f>#REF!</f>
        <v>#REF!</v>
      </c>
      <c r="S26" s="26" t="e">
        <f>#REF!</f>
        <v>#REF!</v>
      </c>
      <c r="T26" s="26" t="e">
        <f>#REF!</f>
        <v>#REF!</v>
      </c>
      <c r="U26" s="26" t="e">
        <f>#REF!</f>
        <v>#REF!</v>
      </c>
      <c r="V26" s="26" t="e">
        <f>#REF!</f>
        <v>#REF!</v>
      </c>
      <c r="W26" s="28" t="e">
        <f>#REF!</f>
        <v>#REF!</v>
      </c>
      <c r="X26" s="21" t="e">
        <f>#REF!</f>
        <v>#REF!</v>
      </c>
      <c r="Y26" s="21" t="e">
        <f>#REF!</f>
        <v>#REF!</v>
      </c>
      <c r="Z26" s="26" t="e">
        <f>#REF!</f>
        <v>#REF!</v>
      </c>
      <c r="AA26" s="21" t="e">
        <f>#REF!</f>
        <v>#REF!</v>
      </c>
      <c r="AB26" s="21" t="e">
        <f>#REF!</f>
        <v>#REF!</v>
      </c>
      <c r="AC26" s="21" t="e">
        <f>#REF!</f>
        <v>#REF!</v>
      </c>
      <c r="AD26" s="23"/>
      <c r="AE26" s="23"/>
      <c r="AF26" s="23"/>
      <c r="AG26" s="23"/>
      <c r="AH26" s="23"/>
    </row>
    <row r="27" spans="1:34" x14ac:dyDescent="0.2">
      <c r="A27" t="e">
        <f>#REF!</f>
        <v>#REF!</v>
      </c>
      <c r="B27" s="12" t="e">
        <f>+#REF!</f>
        <v>#REF!</v>
      </c>
      <c r="C27" s="21" t="e">
        <f>+F27+G27+H27+I27+Q27+R27+S27+Z27+AA27+AB27+AD27+AE27+AF27</f>
        <v>#REF!</v>
      </c>
      <c r="D27" s="26" t="e">
        <f t="shared" si="1"/>
        <v>#REF!</v>
      </c>
      <c r="E27" s="28" t="e">
        <f>+O27+Y27</f>
        <v>#REF!</v>
      </c>
      <c r="F27" s="21" t="e">
        <f>#REF!</f>
        <v>#REF!</v>
      </c>
      <c r="G27" s="21" t="e">
        <f>#REF!</f>
        <v>#REF!</v>
      </c>
      <c r="H27" s="21" t="e">
        <f>#REF!</f>
        <v>#REF!</v>
      </c>
      <c r="I27" s="21" t="e">
        <f>#REF!</f>
        <v>#REF!</v>
      </c>
      <c r="J27" s="26" t="e">
        <f>#REF!</f>
        <v>#REF!</v>
      </c>
      <c r="K27" s="26" t="e">
        <f>#REF!</f>
        <v>#REF!</v>
      </c>
      <c r="L27" s="26" t="e">
        <f>#REF!</f>
        <v>#REF!</v>
      </c>
      <c r="M27" s="26" t="e">
        <f>#REF!</f>
        <v>#REF!</v>
      </c>
      <c r="N27" s="28" t="e">
        <f>#REF!</f>
        <v>#REF!</v>
      </c>
      <c r="O27" s="26" t="e">
        <f>#REF!</f>
        <v>#REF!</v>
      </c>
      <c r="P27" s="21" t="e">
        <f>#REF!</f>
        <v>#REF!</v>
      </c>
      <c r="Q27" s="26" t="e">
        <f>#REF!</f>
        <v>#REF!</v>
      </c>
      <c r="R27" s="26" t="e">
        <f>#REF!</f>
        <v>#REF!</v>
      </c>
      <c r="S27" s="26" t="e">
        <f>#REF!</f>
        <v>#REF!</v>
      </c>
      <c r="T27" s="26" t="e">
        <f>#REF!</f>
        <v>#REF!</v>
      </c>
      <c r="U27" s="26" t="e">
        <f>#REF!</f>
        <v>#REF!</v>
      </c>
      <c r="V27" s="26" t="e">
        <f>#REF!</f>
        <v>#REF!</v>
      </c>
      <c r="W27" s="28" t="e">
        <f>#REF!</f>
        <v>#REF!</v>
      </c>
      <c r="X27" s="21" t="e">
        <f>#REF!</f>
        <v>#REF!</v>
      </c>
      <c r="Y27" s="21" t="e">
        <f>#REF!</f>
        <v>#REF!</v>
      </c>
      <c r="Z27" s="26" t="e">
        <f>#REF!</f>
        <v>#REF!</v>
      </c>
      <c r="AA27" s="21" t="e">
        <f>#REF!</f>
        <v>#REF!</v>
      </c>
      <c r="AB27" s="21" t="e">
        <f>#REF!</f>
        <v>#REF!</v>
      </c>
      <c r="AC27" s="21" t="e">
        <f>#REF!</f>
        <v>#REF!</v>
      </c>
      <c r="AD27" s="23"/>
      <c r="AE27" s="23"/>
      <c r="AF27" s="23"/>
      <c r="AG27" s="23"/>
      <c r="AH27" s="23"/>
    </row>
    <row r="28" spans="1:34" x14ac:dyDescent="0.2">
      <c r="A28" t="s">
        <v>0</v>
      </c>
      <c r="B28" s="12" t="e">
        <f>+#REF!</f>
        <v>#REF!</v>
      </c>
      <c r="C28" s="21" t="e">
        <f>+F28+G28+H28+I28+Q28+R28+S28+Z28+AA28+AB28+AD28+AE28+AF28</f>
        <v>#REF!</v>
      </c>
      <c r="D28" s="26" t="e">
        <f t="shared" si="1"/>
        <v>#REF!</v>
      </c>
      <c r="E28" s="28" t="e">
        <f>+O28+Y28</f>
        <v>#REF!</v>
      </c>
      <c r="F28" s="21" t="e">
        <f>#REF!</f>
        <v>#REF!</v>
      </c>
      <c r="G28" s="21" t="e">
        <f>#REF!</f>
        <v>#REF!</v>
      </c>
      <c r="H28" s="21" t="e">
        <f>#REF!</f>
        <v>#REF!</v>
      </c>
      <c r="I28" s="21" t="e">
        <f>#REF!</f>
        <v>#REF!</v>
      </c>
      <c r="J28" s="26" t="e">
        <f>#REF!</f>
        <v>#REF!</v>
      </c>
      <c r="K28" s="26" t="e">
        <f>#REF!</f>
        <v>#REF!</v>
      </c>
      <c r="L28" s="26" t="e">
        <f>#REF!</f>
        <v>#REF!</v>
      </c>
      <c r="M28" s="26" t="e">
        <f>#REF!</f>
        <v>#REF!</v>
      </c>
      <c r="N28" s="28" t="e">
        <f>#REF!</f>
        <v>#REF!</v>
      </c>
      <c r="O28" s="26" t="e">
        <f>#REF!</f>
        <v>#REF!</v>
      </c>
      <c r="P28" s="21" t="e">
        <f>#REF!</f>
        <v>#REF!</v>
      </c>
      <c r="Q28" s="26" t="e">
        <f>#REF!</f>
        <v>#REF!</v>
      </c>
      <c r="R28" s="26" t="e">
        <f>#REF!</f>
        <v>#REF!</v>
      </c>
      <c r="S28" s="26" t="e">
        <f>#REF!</f>
        <v>#REF!</v>
      </c>
      <c r="T28" s="26" t="e">
        <f>#REF!</f>
        <v>#REF!</v>
      </c>
      <c r="U28" s="26" t="e">
        <f>#REF!</f>
        <v>#REF!</v>
      </c>
      <c r="V28" s="26" t="e">
        <f>#REF!</f>
        <v>#REF!</v>
      </c>
      <c r="W28" s="28" t="e">
        <f>#REF!</f>
        <v>#REF!</v>
      </c>
      <c r="X28" s="21" t="e">
        <f>#REF!</f>
        <v>#REF!</v>
      </c>
      <c r="Y28" s="21" t="e">
        <f>#REF!</f>
        <v>#REF!</v>
      </c>
      <c r="Z28" s="26" t="e">
        <f>#REF!</f>
        <v>#REF!</v>
      </c>
      <c r="AA28" s="21" t="e">
        <f>#REF!</f>
        <v>#REF!</v>
      </c>
      <c r="AB28" s="21" t="e">
        <f>#REF!</f>
        <v>#REF!</v>
      </c>
      <c r="AC28" s="21" t="e">
        <f>#REF!</f>
        <v>#REF!</v>
      </c>
      <c r="AD28" s="23"/>
      <c r="AE28" s="23"/>
      <c r="AF28" s="23"/>
      <c r="AG28" s="23"/>
      <c r="AH28" s="23"/>
    </row>
    <row r="29" spans="1:34" x14ac:dyDescent="0.2">
      <c r="A29" t="s">
        <v>1</v>
      </c>
      <c r="B29" s="12" t="e">
        <f>+#REF!</f>
        <v>#REF!</v>
      </c>
      <c r="C29" s="21" t="e">
        <f t="shared" ref="C29:C65" si="3">+F29+G29+H29+I29+P29+X29+Y29+AA29+AB29+AC29</f>
        <v>#REF!</v>
      </c>
      <c r="D29" s="26" t="e">
        <f t="shared" si="1"/>
        <v>#REF!</v>
      </c>
      <c r="E29" s="28" t="e">
        <f t="shared" ref="E29:E65" si="4">+N29+W29</f>
        <v>#REF!</v>
      </c>
      <c r="F29" s="21" t="e">
        <f>#REF!</f>
        <v>#REF!</v>
      </c>
      <c r="G29" s="21" t="e">
        <f>#REF!</f>
        <v>#REF!</v>
      </c>
      <c r="H29" s="21" t="e">
        <f>#REF!</f>
        <v>#REF!</v>
      </c>
      <c r="I29" s="21" t="e">
        <f>#REF!</f>
        <v>#REF!</v>
      </c>
      <c r="J29" s="26" t="e">
        <f>#REF!</f>
        <v>#REF!</v>
      </c>
      <c r="K29" s="26" t="e">
        <f>#REF!</f>
        <v>#REF!</v>
      </c>
      <c r="L29" s="26" t="e">
        <f>#REF!</f>
        <v>#REF!</v>
      </c>
      <c r="M29" s="26" t="e">
        <f>#REF!</f>
        <v>#REF!</v>
      </c>
      <c r="N29" s="28" t="e">
        <f>#REF!</f>
        <v>#REF!</v>
      </c>
      <c r="O29" s="26" t="e">
        <f>#REF!</f>
        <v>#REF!</v>
      </c>
      <c r="P29" s="21" t="e">
        <f>#REF!</f>
        <v>#REF!</v>
      </c>
      <c r="Q29" s="26" t="e">
        <f>#REF!</f>
        <v>#REF!</v>
      </c>
      <c r="R29" s="26" t="e">
        <f>#REF!</f>
        <v>#REF!</v>
      </c>
      <c r="S29" s="26" t="e">
        <f>#REF!</f>
        <v>#REF!</v>
      </c>
      <c r="T29" s="26" t="e">
        <f>#REF!</f>
        <v>#REF!</v>
      </c>
      <c r="U29" s="26" t="e">
        <f>#REF!</f>
        <v>#REF!</v>
      </c>
      <c r="V29" s="26" t="e">
        <f>#REF!</f>
        <v>#REF!</v>
      </c>
      <c r="W29" s="28" t="e">
        <f>#REF!</f>
        <v>#REF!</v>
      </c>
      <c r="X29" s="21" t="e">
        <f>#REF!</f>
        <v>#REF!</v>
      </c>
      <c r="Y29" s="21" t="e">
        <f>#REF!</f>
        <v>#REF!</v>
      </c>
      <c r="Z29" s="26" t="e">
        <f>#REF!</f>
        <v>#REF!</v>
      </c>
      <c r="AA29" s="21" t="e">
        <f>#REF!</f>
        <v>#REF!</v>
      </c>
      <c r="AB29" s="21" t="e">
        <f>#REF!</f>
        <v>#REF!</v>
      </c>
      <c r="AC29" s="21" t="e">
        <f>#REF!</f>
        <v>#REF!</v>
      </c>
      <c r="AD29" s="23"/>
      <c r="AE29" s="23"/>
      <c r="AF29" s="23"/>
      <c r="AG29" s="23"/>
      <c r="AH29" s="23"/>
    </row>
    <row r="30" spans="1:34" x14ac:dyDescent="0.2">
      <c r="A30" t="s">
        <v>2</v>
      </c>
      <c r="B30" s="12" t="e">
        <f>+#REF!</f>
        <v>#REF!</v>
      </c>
      <c r="C30" s="21" t="e">
        <f t="shared" si="3"/>
        <v>#REF!</v>
      </c>
      <c r="D30" s="26" t="e">
        <f t="shared" si="1"/>
        <v>#REF!</v>
      </c>
      <c r="E30" s="28" t="e">
        <f t="shared" si="4"/>
        <v>#REF!</v>
      </c>
      <c r="F30" s="21" t="e">
        <f>#REF!</f>
        <v>#REF!</v>
      </c>
      <c r="G30" s="21" t="e">
        <f>#REF!</f>
        <v>#REF!</v>
      </c>
      <c r="H30" s="21" t="e">
        <f>#REF!</f>
        <v>#REF!</v>
      </c>
      <c r="I30" s="21" t="e">
        <f>#REF!</f>
        <v>#REF!</v>
      </c>
      <c r="J30" s="26" t="e">
        <f>#REF!</f>
        <v>#REF!</v>
      </c>
      <c r="K30" s="26" t="e">
        <f>#REF!</f>
        <v>#REF!</v>
      </c>
      <c r="L30" s="26" t="e">
        <f>#REF!</f>
        <v>#REF!</v>
      </c>
      <c r="M30" s="26" t="e">
        <f>#REF!</f>
        <v>#REF!</v>
      </c>
      <c r="N30" s="28" t="e">
        <f>#REF!</f>
        <v>#REF!</v>
      </c>
      <c r="O30" s="26" t="e">
        <f>#REF!</f>
        <v>#REF!</v>
      </c>
      <c r="P30" s="21" t="e">
        <f>#REF!</f>
        <v>#REF!</v>
      </c>
      <c r="Q30" s="26" t="e">
        <f>#REF!</f>
        <v>#REF!</v>
      </c>
      <c r="R30" s="26" t="e">
        <f>#REF!</f>
        <v>#REF!</v>
      </c>
      <c r="S30" s="26" t="e">
        <f>#REF!</f>
        <v>#REF!</v>
      </c>
      <c r="T30" s="26" t="e">
        <f>#REF!</f>
        <v>#REF!</v>
      </c>
      <c r="U30" s="26" t="e">
        <f>#REF!</f>
        <v>#REF!</v>
      </c>
      <c r="V30" s="26" t="e">
        <f>#REF!</f>
        <v>#REF!</v>
      </c>
      <c r="W30" s="28" t="e">
        <f>#REF!</f>
        <v>#REF!</v>
      </c>
      <c r="X30" s="21" t="e">
        <f>#REF!</f>
        <v>#REF!</v>
      </c>
      <c r="Y30" s="21" t="e">
        <f>#REF!</f>
        <v>#REF!</v>
      </c>
      <c r="Z30" s="26" t="e">
        <f>#REF!</f>
        <v>#REF!</v>
      </c>
      <c r="AA30" s="21" t="e">
        <f>#REF!</f>
        <v>#REF!</v>
      </c>
      <c r="AB30" s="21" t="e">
        <f>#REF!</f>
        <v>#REF!</v>
      </c>
      <c r="AC30" s="21" t="e">
        <f>#REF!</f>
        <v>#REF!</v>
      </c>
      <c r="AD30" s="23"/>
      <c r="AE30" s="23"/>
      <c r="AF30" s="23"/>
      <c r="AG30" s="23"/>
      <c r="AH30" s="23"/>
    </row>
    <row r="31" spans="1:34" x14ac:dyDescent="0.2">
      <c r="A31" s="5" t="s">
        <v>3</v>
      </c>
      <c r="B31" s="12" t="e">
        <f>+#REF!</f>
        <v>#REF!</v>
      </c>
      <c r="C31" s="21" t="e">
        <f t="shared" si="3"/>
        <v>#REF!</v>
      </c>
      <c r="D31" s="26" t="e">
        <f t="shared" si="1"/>
        <v>#REF!</v>
      </c>
      <c r="E31" s="28" t="e">
        <f t="shared" si="4"/>
        <v>#REF!</v>
      </c>
      <c r="F31" s="21" t="e">
        <f>#REF!</f>
        <v>#REF!</v>
      </c>
      <c r="G31" s="21" t="e">
        <f>#REF!</f>
        <v>#REF!</v>
      </c>
      <c r="H31" s="21" t="e">
        <f>#REF!</f>
        <v>#REF!</v>
      </c>
      <c r="I31" s="21" t="e">
        <f>#REF!</f>
        <v>#REF!</v>
      </c>
      <c r="J31" s="26" t="e">
        <f>#REF!</f>
        <v>#REF!</v>
      </c>
      <c r="K31" s="26" t="e">
        <f>#REF!</f>
        <v>#REF!</v>
      </c>
      <c r="L31" s="26" t="e">
        <f>#REF!</f>
        <v>#REF!</v>
      </c>
      <c r="M31" s="26" t="e">
        <f>#REF!</f>
        <v>#REF!</v>
      </c>
      <c r="N31" s="28" t="e">
        <f>#REF!</f>
        <v>#REF!</v>
      </c>
      <c r="O31" s="26" t="e">
        <f>#REF!</f>
        <v>#REF!</v>
      </c>
      <c r="P31" s="21" t="e">
        <f>#REF!</f>
        <v>#REF!</v>
      </c>
      <c r="Q31" s="26" t="e">
        <f>#REF!</f>
        <v>#REF!</v>
      </c>
      <c r="R31" s="26" t="e">
        <f>#REF!</f>
        <v>#REF!</v>
      </c>
      <c r="S31" s="26" t="e">
        <f>#REF!</f>
        <v>#REF!</v>
      </c>
      <c r="T31" s="26" t="e">
        <f>#REF!</f>
        <v>#REF!</v>
      </c>
      <c r="U31" s="26" t="e">
        <f>#REF!</f>
        <v>#REF!</v>
      </c>
      <c r="V31" s="26" t="e">
        <f>#REF!</f>
        <v>#REF!</v>
      </c>
      <c r="W31" s="28" t="e">
        <f>#REF!</f>
        <v>#REF!</v>
      </c>
      <c r="X31" s="21" t="e">
        <f>#REF!</f>
        <v>#REF!</v>
      </c>
      <c r="Y31" s="21" t="e">
        <f>#REF!</f>
        <v>#REF!</v>
      </c>
      <c r="Z31" s="26" t="e">
        <f>#REF!</f>
        <v>#REF!</v>
      </c>
      <c r="AA31" s="21" t="e">
        <f>#REF!</f>
        <v>#REF!</v>
      </c>
      <c r="AB31" s="21" t="e">
        <f>#REF!</f>
        <v>#REF!</v>
      </c>
      <c r="AC31" s="21" t="e">
        <f>#REF!</f>
        <v>#REF!</v>
      </c>
      <c r="AD31" s="23"/>
      <c r="AE31" s="23"/>
      <c r="AF31" s="23"/>
      <c r="AG31" s="23"/>
      <c r="AH31" s="23"/>
    </row>
    <row r="32" spans="1:34" x14ac:dyDescent="0.2">
      <c r="A32" s="5" t="s">
        <v>4</v>
      </c>
      <c r="B32" s="12" t="e">
        <f>+#REF!</f>
        <v>#REF!</v>
      </c>
      <c r="C32" s="21" t="e">
        <f t="shared" si="3"/>
        <v>#REF!</v>
      </c>
      <c r="D32" s="26" t="e">
        <f t="shared" si="1"/>
        <v>#REF!</v>
      </c>
      <c r="E32" s="28" t="e">
        <f t="shared" si="4"/>
        <v>#REF!</v>
      </c>
      <c r="F32" s="21" t="e">
        <f>#REF!</f>
        <v>#REF!</v>
      </c>
      <c r="G32" s="21" t="e">
        <f>#REF!</f>
        <v>#REF!</v>
      </c>
      <c r="H32" s="21" t="e">
        <f>#REF!</f>
        <v>#REF!</v>
      </c>
      <c r="I32" s="21" t="e">
        <f>#REF!</f>
        <v>#REF!</v>
      </c>
      <c r="J32" s="26" t="e">
        <f>#REF!</f>
        <v>#REF!</v>
      </c>
      <c r="K32" s="26" t="e">
        <f>#REF!</f>
        <v>#REF!</v>
      </c>
      <c r="L32" s="26" t="e">
        <f>#REF!</f>
        <v>#REF!</v>
      </c>
      <c r="M32" s="26" t="e">
        <f>#REF!</f>
        <v>#REF!</v>
      </c>
      <c r="N32" s="28" t="e">
        <f>#REF!</f>
        <v>#REF!</v>
      </c>
      <c r="O32" s="26" t="e">
        <f>#REF!</f>
        <v>#REF!</v>
      </c>
      <c r="P32" s="21" t="e">
        <f>#REF!</f>
        <v>#REF!</v>
      </c>
      <c r="Q32" s="26" t="e">
        <f>#REF!</f>
        <v>#REF!</v>
      </c>
      <c r="R32" s="26" t="e">
        <f>#REF!</f>
        <v>#REF!</v>
      </c>
      <c r="S32" s="26" t="e">
        <f>#REF!</f>
        <v>#REF!</v>
      </c>
      <c r="T32" s="26" t="e">
        <f>#REF!</f>
        <v>#REF!</v>
      </c>
      <c r="U32" s="26" t="e">
        <f>#REF!</f>
        <v>#REF!</v>
      </c>
      <c r="V32" s="26" t="e">
        <f>#REF!</f>
        <v>#REF!</v>
      </c>
      <c r="W32" s="28" t="e">
        <f>#REF!</f>
        <v>#REF!</v>
      </c>
      <c r="X32" s="21" t="e">
        <f>#REF!</f>
        <v>#REF!</v>
      </c>
      <c r="Y32" s="21" t="e">
        <f>#REF!</f>
        <v>#REF!</v>
      </c>
      <c r="Z32" s="26" t="e">
        <f>#REF!</f>
        <v>#REF!</v>
      </c>
      <c r="AA32" s="21" t="e">
        <f>#REF!</f>
        <v>#REF!</v>
      </c>
      <c r="AB32" s="21" t="e">
        <f>#REF!</f>
        <v>#REF!</v>
      </c>
      <c r="AC32" s="21" t="e">
        <f>#REF!</f>
        <v>#REF!</v>
      </c>
      <c r="AD32" s="23"/>
      <c r="AE32" s="23"/>
      <c r="AF32" s="23"/>
      <c r="AG32" s="23"/>
      <c r="AH32" s="23"/>
    </row>
    <row r="33" spans="1:34" x14ac:dyDescent="0.2">
      <c r="A33" t="s">
        <v>5</v>
      </c>
      <c r="B33" s="12" t="e">
        <f>+#REF!</f>
        <v>#REF!</v>
      </c>
      <c r="C33" s="21" t="e">
        <f t="shared" si="3"/>
        <v>#REF!</v>
      </c>
      <c r="D33" s="26" t="e">
        <f t="shared" si="1"/>
        <v>#REF!</v>
      </c>
      <c r="E33" s="28" t="e">
        <f t="shared" si="4"/>
        <v>#REF!</v>
      </c>
      <c r="F33" s="21" t="e">
        <f>#REF!</f>
        <v>#REF!</v>
      </c>
      <c r="G33" s="21" t="e">
        <f>#REF!</f>
        <v>#REF!</v>
      </c>
      <c r="H33" s="21" t="e">
        <f>#REF!</f>
        <v>#REF!</v>
      </c>
      <c r="I33" s="21" t="e">
        <f>#REF!</f>
        <v>#REF!</v>
      </c>
      <c r="J33" s="26" t="e">
        <f>#REF!</f>
        <v>#REF!</v>
      </c>
      <c r="K33" s="26" t="e">
        <f>#REF!</f>
        <v>#REF!</v>
      </c>
      <c r="L33" s="26" t="e">
        <f>#REF!</f>
        <v>#REF!</v>
      </c>
      <c r="M33" s="26" t="e">
        <f>#REF!</f>
        <v>#REF!</v>
      </c>
      <c r="N33" s="28" t="e">
        <f>#REF!</f>
        <v>#REF!</v>
      </c>
      <c r="O33" s="26" t="e">
        <f>#REF!</f>
        <v>#REF!</v>
      </c>
      <c r="P33" s="21" t="e">
        <f>#REF!</f>
        <v>#REF!</v>
      </c>
      <c r="Q33" s="26" t="e">
        <f>#REF!</f>
        <v>#REF!</v>
      </c>
      <c r="R33" s="26" t="e">
        <f>#REF!</f>
        <v>#REF!</v>
      </c>
      <c r="S33" s="26" t="e">
        <f>#REF!</f>
        <v>#REF!</v>
      </c>
      <c r="T33" s="26" t="e">
        <f>#REF!</f>
        <v>#REF!</v>
      </c>
      <c r="U33" s="26" t="e">
        <f>#REF!</f>
        <v>#REF!</v>
      </c>
      <c r="V33" s="26" t="e">
        <f>#REF!</f>
        <v>#REF!</v>
      </c>
      <c r="W33" s="28" t="e">
        <f>#REF!</f>
        <v>#REF!</v>
      </c>
      <c r="X33" s="21" t="e">
        <f>#REF!</f>
        <v>#REF!</v>
      </c>
      <c r="Y33" s="21" t="e">
        <f>#REF!</f>
        <v>#REF!</v>
      </c>
      <c r="Z33" s="26" t="e">
        <f>#REF!</f>
        <v>#REF!</v>
      </c>
      <c r="AA33" s="21" t="e">
        <f>#REF!</f>
        <v>#REF!</v>
      </c>
      <c r="AB33" s="21" t="e">
        <f>#REF!</f>
        <v>#REF!</v>
      </c>
      <c r="AC33" s="21" t="e">
        <f>#REF!</f>
        <v>#REF!</v>
      </c>
      <c r="AD33" s="23"/>
      <c r="AE33" s="23"/>
      <c r="AF33" s="23"/>
      <c r="AG33" s="23"/>
      <c r="AH33" s="23"/>
    </row>
    <row r="34" spans="1:34" x14ac:dyDescent="0.2">
      <c r="A34" t="s">
        <v>6</v>
      </c>
      <c r="B34" s="12" t="e">
        <f>+#REF!</f>
        <v>#REF!</v>
      </c>
      <c r="C34" s="21" t="e">
        <f t="shared" si="3"/>
        <v>#REF!</v>
      </c>
      <c r="D34" s="26" t="e">
        <f t="shared" si="1"/>
        <v>#REF!</v>
      </c>
      <c r="E34" s="28" t="e">
        <f t="shared" si="4"/>
        <v>#REF!</v>
      </c>
      <c r="F34" s="21" t="e">
        <f>#REF!</f>
        <v>#REF!</v>
      </c>
      <c r="G34" s="21" t="e">
        <f>#REF!</f>
        <v>#REF!</v>
      </c>
      <c r="H34" s="21" t="e">
        <f>#REF!</f>
        <v>#REF!</v>
      </c>
      <c r="I34" s="21" t="e">
        <f>#REF!</f>
        <v>#REF!</v>
      </c>
      <c r="J34" s="26" t="e">
        <f>#REF!</f>
        <v>#REF!</v>
      </c>
      <c r="K34" s="26" t="e">
        <f>#REF!</f>
        <v>#REF!</v>
      </c>
      <c r="L34" s="26" t="e">
        <f>#REF!</f>
        <v>#REF!</v>
      </c>
      <c r="M34" s="26" t="e">
        <f>#REF!</f>
        <v>#REF!</v>
      </c>
      <c r="N34" s="28" t="e">
        <f>#REF!</f>
        <v>#REF!</v>
      </c>
      <c r="O34" s="26" t="e">
        <f>#REF!</f>
        <v>#REF!</v>
      </c>
      <c r="P34" s="21" t="e">
        <f>#REF!</f>
        <v>#REF!</v>
      </c>
      <c r="Q34" s="26" t="e">
        <f>#REF!</f>
        <v>#REF!</v>
      </c>
      <c r="R34" s="26" t="e">
        <f>#REF!</f>
        <v>#REF!</v>
      </c>
      <c r="S34" s="26" t="e">
        <f>#REF!</f>
        <v>#REF!</v>
      </c>
      <c r="T34" s="26" t="e">
        <f>#REF!</f>
        <v>#REF!</v>
      </c>
      <c r="U34" s="26" t="e">
        <f>#REF!</f>
        <v>#REF!</v>
      </c>
      <c r="V34" s="26" t="e">
        <f>#REF!</f>
        <v>#REF!</v>
      </c>
      <c r="W34" s="28" t="e">
        <f>#REF!</f>
        <v>#REF!</v>
      </c>
      <c r="X34" s="21" t="e">
        <f>#REF!</f>
        <v>#REF!</v>
      </c>
      <c r="Y34" s="21" t="e">
        <f>#REF!</f>
        <v>#REF!</v>
      </c>
      <c r="Z34" s="26" t="e">
        <f>#REF!</f>
        <v>#REF!</v>
      </c>
      <c r="AA34" s="21" t="e">
        <f>#REF!</f>
        <v>#REF!</v>
      </c>
      <c r="AB34" s="21" t="e">
        <f>#REF!</f>
        <v>#REF!</v>
      </c>
      <c r="AC34" s="21" t="e">
        <f>#REF!</f>
        <v>#REF!</v>
      </c>
      <c r="AD34" s="23"/>
      <c r="AE34" s="23"/>
      <c r="AF34" s="23"/>
      <c r="AG34" s="23"/>
      <c r="AH34" s="23"/>
    </row>
    <row r="35" spans="1:34" x14ac:dyDescent="0.2">
      <c r="A35" t="s">
        <v>7</v>
      </c>
      <c r="B35" s="12" t="e">
        <f>+#REF!</f>
        <v>#REF!</v>
      </c>
      <c r="C35" s="21" t="e">
        <f t="shared" si="3"/>
        <v>#REF!</v>
      </c>
      <c r="D35" s="26" t="e">
        <f t="shared" si="1"/>
        <v>#REF!</v>
      </c>
      <c r="E35" s="28" t="e">
        <f t="shared" si="4"/>
        <v>#REF!</v>
      </c>
      <c r="F35" s="21" t="e">
        <f>#REF!</f>
        <v>#REF!</v>
      </c>
      <c r="G35" s="21" t="e">
        <f>#REF!</f>
        <v>#REF!</v>
      </c>
      <c r="H35" s="21" t="e">
        <f>#REF!</f>
        <v>#REF!</v>
      </c>
      <c r="I35" s="21" t="e">
        <f>#REF!</f>
        <v>#REF!</v>
      </c>
      <c r="J35" s="26" t="e">
        <f>#REF!</f>
        <v>#REF!</v>
      </c>
      <c r="K35" s="26" t="e">
        <f>#REF!</f>
        <v>#REF!</v>
      </c>
      <c r="L35" s="26" t="e">
        <f>#REF!</f>
        <v>#REF!</v>
      </c>
      <c r="M35" s="26" t="e">
        <f>#REF!</f>
        <v>#REF!</v>
      </c>
      <c r="N35" s="28" t="e">
        <f>#REF!</f>
        <v>#REF!</v>
      </c>
      <c r="O35" s="26" t="e">
        <f>#REF!</f>
        <v>#REF!</v>
      </c>
      <c r="P35" s="21" t="e">
        <f>#REF!</f>
        <v>#REF!</v>
      </c>
      <c r="Q35" s="26" t="e">
        <f>#REF!</f>
        <v>#REF!</v>
      </c>
      <c r="R35" s="26" t="e">
        <f>#REF!</f>
        <v>#REF!</v>
      </c>
      <c r="S35" s="26" t="e">
        <f>#REF!</f>
        <v>#REF!</v>
      </c>
      <c r="T35" s="26" t="e">
        <f>#REF!</f>
        <v>#REF!</v>
      </c>
      <c r="U35" s="26" t="e">
        <f>#REF!</f>
        <v>#REF!</v>
      </c>
      <c r="V35" s="26" t="e">
        <f>#REF!</f>
        <v>#REF!</v>
      </c>
      <c r="W35" s="28" t="e">
        <f>#REF!</f>
        <v>#REF!</v>
      </c>
      <c r="X35" s="21" t="e">
        <f>#REF!</f>
        <v>#REF!</v>
      </c>
      <c r="Y35" s="21" t="e">
        <f>#REF!</f>
        <v>#REF!</v>
      </c>
      <c r="Z35" s="26" t="e">
        <f>#REF!</f>
        <v>#REF!</v>
      </c>
      <c r="AA35" s="21" t="e">
        <f>#REF!</f>
        <v>#REF!</v>
      </c>
      <c r="AB35" s="21" t="e">
        <f>#REF!</f>
        <v>#REF!</v>
      </c>
      <c r="AC35" s="21" t="e">
        <f>#REF!</f>
        <v>#REF!</v>
      </c>
      <c r="AD35" s="23"/>
      <c r="AE35" s="23"/>
      <c r="AF35" s="23"/>
      <c r="AG35" s="23"/>
      <c r="AH35" s="23"/>
    </row>
    <row r="36" spans="1:34" x14ac:dyDescent="0.2">
      <c r="A36" t="s">
        <v>8</v>
      </c>
      <c r="B36" s="12" t="e">
        <f>+#REF!</f>
        <v>#REF!</v>
      </c>
      <c r="C36" s="21" t="e">
        <f t="shared" si="3"/>
        <v>#REF!</v>
      </c>
      <c r="D36" s="26" t="e">
        <f t="shared" si="1"/>
        <v>#REF!</v>
      </c>
      <c r="E36" s="28" t="e">
        <f t="shared" si="4"/>
        <v>#REF!</v>
      </c>
      <c r="F36" s="21" t="e">
        <f>#REF!</f>
        <v>#REF!</v>
      </c>
      <c r="G36" s="21" t="e">
        <f>#REF!</f>
        <v>#REF!</v>
      </c>
      <c r="H36" s="21" t="e">
        <f>#REF!</f>
        <v>#REF!</v>
      </c>
      <c r="I36" s="21" t="e">
        <f>#REF!</f>
        <v>#REF!</v>
      </c>
      <c r="J36" s="26" t="e">
        <f>#REF!</f>
        <v>#REF!</v>
      </c>
      <c r="K36" s="26" t="e">
        <f>#REF!</f>
        <v>#REF!</v>
      </c>
      <c r="L36" s="26" t="e">
        <f>#REF!</f>
        <v>#REF!</v>
      </c>
      <c r="M36" s="26" t="e">
        <f>#REF!</f>
        <v>#REF!</v>
      </c>
      <c r="N36" s="28" t="e">
        <f>#REF!</f>
        <v>#REF!</v>
      </c>
      <c r="O36" s="26" t="e">
        <f>#REF!</f>
        <v>#REF!</v>
      </c>
      <c r="P36" s="21" t="e">
        <f>#REF!</f>
        <v>#REF!</v>
      </c>
      <c r="Q36" s="26" t="e">
        <f>#REF!</f>
        <v>#REF!</v>
      </c>
      <c r="R36" s="26" t="e">
        <f>#REF!</f>
        <v>#REF!</v>
      </c>
      <c r="S36" s="26" t="e">
        <f>#REF!</f>
        <v>#REF!</v>
      </c>
      <c r="T36" s="26" t="e">
        <f>#REF!</f>
        <v>#REF!</v>
      </c>
      <c r="U36" s="26" t="e">
        <f>#REF!</f>
        <v>#REF!</v>
      </c>
      <c r="V36" s="26" t="e">
        <f>#REF!</f>
        <v>#REF!</v>
      </c>
      <c r="W36" s="28" t="e">
        <f>#REF!</f>
        <v>#REF!</v>
      </c>
      <c r="X36" s="21" t="e">
        <f>#REF!</f>
        <v>#REF!</v>
      </c>
      <c r="Y36" s="21" t="e">
        <f>#REF!</f>
        <v>#REF!</v>
      </c>
      <c r="Z36" s="26" t="e">
        <f>#REF!</f>
        <v>#REF!</v>
      </c>
      <c r="AA36" s="21" t="e">
        <f>#REF!</f>
        <v>#REF!</v>
      </c>
      <c r="AB36" s="21" t="e">
        <f>#REF!</f>
        <v>#REF!</v>
      </c>
      <c r="AC36" s="21" t="e">
        <f>#REF!</f>
        <v>#REF!</v>
      </c>
      <c r="AD36" s="23"/>
      <c r="AE36" s="23"/>
      <c r="AF36" s="23"/>
      <c r="AG36" s="23"/>
      <c r="AH36" s="23"/>
    </row>
    <row r="37" spans="1:34" x14ac:dyDescent="0.2">
      <c r="A37" t="s">
        <v>9</v>
      </c>
      <c r="B37" s="12" t="e">
        <f>+#REF!</f>
        <v>#REF!</v>
      </c>
      <c r="C37" s="21" t="e">
        <f t="shared" si="3"/>
        <v>#REF!</v>
      </c>
      <c r="D37" s="26" t="e">
        <f t="shared" si="1"/>
        <v>#REF!</v>
      </c>
      <c r="E37" s="28" t="e">
        <f t="shared" si="4"/>
        <v>#REF!</v>
      </c>
      <c r="F37" s="21" t="e">
        <f>#REF!</f>
        <v>#REF!</v>
      </c>
      <c r="G37" s="21" t="e">
        <f>#REF!</f>
        <v>#REF!</v>
      </c>
      <c r="H37" s="21" t="e">
        <f>#REF!</f>
        <v>#REF!</v>
      </c>
      <c r="I37" s="21" t="e">
        <f>#REF!</f>
        <v>#REF!</v>
      </c>
      <c r="J37" s="26" t="e">
        <f>#REF!</f>
        <v>#REF!</v>
      </c>
      <c r="K37" s="26" t="e">
        <f>#REF!</f>
        <v>#REF!</v>
      </c>
      <c r="L37" s="26" t="e">
        <f>#REF!</f>
        <v>#REF!</v>
      </c>
      <c r="M37" s="26" t="e">
        <f>#REF!</f>
        <v>#REF!</v>
      </c>
      <c r="N37" s="28" t="e">
        <f>#REF!</f>
        <v>#REF!</v>
      </c>
      <c r="O37" s="26" t="e">
        <f>#REF!</f>
        <v>#REF!</v>
      </c>
      <c r="P37" s="21" t="e">
        <f>#REF!</f>
        <v>#REF!</v>
      </c>
      <c r="Q37" s="26" t="e">
        <f>#REF!</f>
        <v>#REF!</v>
      </c>
      <c r="R37" s="26" t="e">
        <f>#REF!</f>
        <v>#REF!</v>
      </c>
      <c r="S37" s="26" t="e">
        <f>#REF!</f>
        <v>#REF!</v>
      </c>
      <c r="T37" s="26" t="e">
        <f>#REF!</f>
        <v>#REF!</v>
      </c>
      <c r="U37" s="26" t="e">
        <f>#REF!</f>
        <v>#REF!</v>
      </c>
      <c r="V37" s="26" t="e">
        <f>#REF!</f>
        <v>#REF!</v>
      </c>
      <c r="W37" s="28" t="e">
        <f>#REF!</f>
        <v>#REF!</v>
      </c>
      <c r="X37" s="21" t="e">
        <f>#REF!</f>
        <v>#REF!</v>
      </c>
      <c r="Y37" s="21" t="e">
        <f>#REF!</f>
        <v>#REF!</v>
      </c>
      <c r="Z37" s="26" t="e">
        <f>#REF!</f>
        <v>#REF!</v>
      </c>
      <c r="AA37" s="21" t="e">
        <f>#REF!</f>
        <v>#REF!</v>
      </c>
      <c r="AB37" s="21" t="e">
        <f>#REF!</f>
        <v>#REF!</v>
      </c>
      <c r="AC37" s="21" t="e">
        <f>#REF!</f>
        <v>#REF!</v>
      </c>
      <c r="AD37" s="23"/>
      <c r="AE37" s="23"/>
      <c r="AF37" s="23"/>
      <c r="AG37" s="23"/>
      <c r="AH37" s="23"/>
    </row>
    <row r="38" spans="1:34" x14ac:dyDescent="0.2">
      <c r="A38" t="s">
        <v>10</v>
      </c>
      <c r="B38" s="12" t="e">
        <f>+#REF!</f>
        <v>#REF!</v>
      </c>
      <c r="C38" s="21" t="e">
        <f t="shared" si="3"/>
        <v>#REF!</v>
      </c>
      <c r="D38" s="26" t="e">
        <f t="shared" si="1"/>
        <v>#REF!</v>
      </c>
      <c r="E38" s="28" t="e">
        <f t="shared" si="4"/>
        <v>#REF!</v>
      </c>
      <c r="F38" s="21" t="e">
        <f>#REF!</f>
        <v>#REF!</v>
      </c>
      <c r="G38" s="21" t="e">
        <f>#REF!</f>
        <v>#REF!</v>
      </c>
      <c r="H38" s="21" t="e">
        <f>#REF!</f>
        <v>#REF!</v>
      </c>
      <c r="I38" s="21" t="e">
        <f>#REF!</f>
        <v>#REF!</v>
      </c>
      <c r="J38" s="26" t="e">
        <f>#REF!</f>
        <v>#REF!</v>
      </c>
      <c r="K38" s="26" t="e">
        <f>#REF!</f>
        <v>#REF!</v>
      </c>
      <c r="L38" s="26" t="e">
        <f>#REF!</f>
        <v>#REF!</v>
      </c>
      <c r="M38" s="26" t="e">
        <f>#REF!</f>
        <v>#REF!</v>
      </c>
      <c r="N38" s="28" t="e">
        <f>#REF!</f>
        <v>#REF!</v>
      </c>
      <c r="O38" s="26" t="e">
        <f>#REF!</f>
        <v>#REF!</v>
      </c>
      <c r="P38" s="21" t="e">
        <f>#REF!</f>
        <v>#REF!</v>
      </c>
      <c r="Q38" s="26" t="e">
        <f>#REF!</f>
        <v>#REF!</v>
      </c>
      <c r="R38" s="26" t="e">
        <f>#REF!</f>
        <v>#REF!</v>
      </c>
      <c r="S38" s="26" t="e">
        <f>#REF!</f>
        <v>#REF!</v>
      </c>
      <c r="T38" s="26" t="e">
        <f>#REF!</f>
        <v>#REF!</v>
      </c>
      <c r="U38" s="26" t="e">
        <f>#REF!</f>
        <v>#REF!</v>
      </c>
      <c r="V38" s="26" t="e">
        <f>#REF!</f>
        <v>#REF!</v>
      </c>
      <c r="W38" s="28" t="e">
        <f>#REF!</f>
        <v>#REF!</v>
      </c>
      <c r="X38" s="21" t="e">
        <f>#REF!</f>
        <v>#REF!</v>
      </c>
      <c r="Y38" s="21" t="e">
        <f>#REF!</f>
        <v>#REF!</v>
      </c>
      <c r="Z38" s="26" t="e">
        <f>#REF!</f>
        <v>#REF!</v>
      </c>
      <c r="AA38" s="21" t="e">
        <f>#REF!</f>
        <v>#REF!</v>
      </c>
      <c r="AB38" s="21" t="e">
        <f>#REF!</f>
        <v>#REF!</v>
      </c>
      <c r="AC38" s="21" t="e">
        <f>#REF!</f>
        <v>#REF!</v>
      </c>
      <c r="AD38" s="23"/>
      <c r="AE38" s="23"/>
      <c r="AF38" s="23"/>
      <c r="AG38" s="23"/>
      <c r="AH38" s="23"/>
    </row>
    <row r="39" spans="1:34" x14ac:dyDescent="0.2">
      <c r="A39" t="s">
        <v>11</v>
      </c>
      <c r="B39" s="12" t="e">
        <f>+#REF!</f>
        <v>#REF!</v>
      </c>
      <c r="C39" s="21" t="e">
        <f t="shared" si="3"/>
        <v>#REF!</v>
      </c>
      <c r="D39" s="26" t="e">
        <f t="shared" si="1"/>
        <v>#REF!</v>
      </c>
      <c r="E39" s="28" t="e">
        <f t="shared" si="4"/>
        <v>#REF!</v>
      </c>
      <c r="F39" s="21" t="e">
        <f>#REF!</f>
        <v>#REF!</v>
      </c>
      <c r="G39" s="21" t="e">
        <f>#REF!</f>
        <v>#REF!</v>
      </c>
      <c r="H39" s="21" t="e">
        <f>#REF!</f>
        <v>#REF!</v>
      </c>
      <c r="I39" s="21" t="e">
        <f>#REF!</f>
        <v>#REF!</v>
      </c>
      <c r="J39" s="26" t="e">
        <f>#REF!</f>
        <v>#REF!</v>
      </c>
      <c r="K39" s="26" t="e">
        <f>#REF!</f>
        <v>#REF!</v>
      </c>
      <c r="L39" s="26" t="e">
        <f>#REF!</f>
        <v>#REF!</v>
      </c>
      <c r="M39" s="26" t="e">
        <f>#REF!</f>
        <v>#REF!</v>
      </c>
      <c r="N39" s="28" t="e">
        <f>#REF!</f>
        <v>#REF!</v>
      </c>
      <c r="O39" s="26" t="e">
        <f>#REF!</f>
        <v>#REF!</v>
      </c>
      <c r="P39" s="21" t="e">
        <f>#REF!</f>
        <v>#REF!</v>
      </c>
      <c r="Q39" s="26" t="e">
        <f>#REF!</f>
        <v>#REF!</v>
      </c>
      <c r="R39" s="26" t="e">
        <f>#REF!</f>
        <v>#REF!</v>
      </c>
      <c r="S39" s="26" t="e">
        <f>#REF!</f>
        <v>#REF!</v>
      </c>
      <c r="T39" s="26" t="e">
        <f>#REF!</f>
        <v>#REF!</v>
      </c>
      <c r="U39" s="26" t="e">
        <f>#REF!</f>
        <v>#REF!</v>
      </c>
      <c r="V39" s="26" t="e">
        <f>#REF!</f>
        <v>#REF!</v>
      </c>
      <c r="W39" s="28" t="e">
        <f>#REF!</f>
        <v>#REF!</v>
      </c>
      <c r="X39" s="21" t="e">
        <f>#REF!</f>
        <v>#REF!</v>
      </c>
      <c r="Y39" s="21" t="e">
        <f>#REF!</f>
        <v>#REF!</v>
      </c>
      <c r="Z39" s="26" t="e">
        <f>#REF!</f>
        <v>#REF!</v>
      </c>
      <c r="AA39" s="21" t="e">
        <f>#REF!</f>
        <v>#REF!</v>
      </c>
      <c r="AB39" s="21" t="e">
        <f>#REF!</f>
        <v>#REF!</v>
      </c>
      <c r="AC39" s="21" t="e">
        <f>#REF!</f>
        <v>#REF!</v>
      </c>
      <c r="AD39" s="23"/>
      <c r="AE39" s="23"/>
      <c r="AF39" s="23"/>
      <c r="AG39" s="23"/>
      <c r="AH39" s="23"/>
    </row>
    <row r="40" spans="1:34" x14ac:dyDescent="0.2">
      <c r="A40" t="s">
        <v>12</v>
      </c>
      <c r="B40" s="12" t="e">
        <f>+#REF!</f>
        <v>#REF!</v>
      </c>
      <c r="C40" s="21" t="e">
        <f t="shared" si="3"/>
        <v>#REF!</v>
      </c>
      <c r="D40" s="26" t="e">
        <f t="shared" si="1"/>
        <v>#REF!</v>
      </c>
      <c r="E40" s="28" t="e">
        <f t="shared" si="4"/>
        <v>#REF!</v>
      </c>
      <c r="F40" s="21" t="e">
        <f>#REF!</f>
        <v>#REF!</v>
      </c>
      <c r="G40" s="21" t="e">
        <f>#REF!</f>
        <v>#REF!</v>
      </c>
      <c r="H40" s="21" t="e">
        <f>#REF!</f>
        <v>#REF!</v>
      </c>
      <c r="I40" s="21" t="e">
        <f>#REF!</f>
        <v>#REF!</v>
      </c>
      <c r="J40" s="26" t="e">
        <f>#REF!</f>
        <v>#REF!</v>
      </c>
      <c r="K40" s="26" t="e">
        <f>#REF!</f>
        <v>#REF!</v>
      </c>
      <c r="L40" s="26" t="e">
        <f>#REF!</f>
        <v>#REF!</v>
      </c>
      <c r="M40" s="26" t="e">
        <f>#REF!</f>
        <v>#REF!</v>
      </c>
      <c r="N40" s="28" t="e">
        <f>#REF!</f>
        <v>#REF!</v>
      </c>
      <c r="O40" s="26" t="e">
        <f>#REF!</f>
        <v>#REF!</v>
      </c>
      <c r="P40" s="21" t="e">
        <f>#REF!</f>
        <v>#REF!</v>
      </c>
      <c r="Q40" s="26" t="e">
        <f>#REF!</f>
        <v>#REF!</v>
      </c>
      <c r="R40" s="26" t="e">
        <f>#REF!</f>
        <v>#REF!</v>
      </c>
      <c r="S40" s="26" t="e">
        <f>#REF!</f>
        <v>#REF!</v>
      </c>
      <c r="T40" s="26" t="e">
        <f>#REF!</f>
        <v>#REF!</v>
      </c>
      <c r="U40" s="26" t="e">
        <f>#REF!</f>
        <v>#REF!</v>
      </c>
      <c r="V40" s="26" t="e">
        <f>#REF!</f>
        <v>#REF!</v>
      </c>
      <c r="W40" s="28" t="e">
        <f>#REF!</f>
        <v>#REF!</v>
      </c>
      <c r="X40" s="21" t="e">
        <f>#REF!</f>
        <v>#REF!</v>
      </c>
      <c r="Y40" s="21" t="e">
        <f>#REF!</f>
        <v>#REF!</v>
      </c>
      <c r="Z40" s="26" t="e">
        <f>#REF!</f>
        <v>#REF!</v>
      </c>
      <c r="AA40" s="21" t="e">
        <f>#REF!</f>
        <v>#REF!</v>
      </c>
      <c r="AB40" s="21" t="e">
        <f>#REF!</f>
        <v>#REF!</v>
      </c>
      <c r="AC40" s="21" t="e">
        <f>#REF!</f>
        <v>#REF!</v>
      </c>
      <c r="AD40" s="23"/>
      <c r="AE40" s="23"/>
      <c r="AF40" s="23"/>
      <c r="AG40" s="23"/>
      <c r="AH40" s="23"/>
    </row>
    <row r="41" spans="1:34" x14ac:dyDescent="0.2">
      <c r="A41" t="s">
        <v>13</v>
      </c>
      <c r="B41" s="12" t="e">
        <f>+#REF!</f>
        <v>#REF!</v>
      </c>
      <c r="C41" s="21" t="e">
        <f t="shared" si="3"/>
        <v>#REF!</v>
      </c>
      <c r="D41" s="26" t="e">
        <f t="shared" si="1"/>
        <v>#REF!</v>
      </c>
      <c r="E41" s="28" t="e">
        <f t="shared" si="4"/>
        <v>#REF!</v>
      </c>
      <c r="F41" s="21" t="e">
        <f>#REF!</f>
        <v>#REF!</v>
      </c>
      <c r="G41" s="21" t="e">
        <f>#REF!</f>
        <v>#REF!</v>
      </c>
      <c r="H41" s="21" t="e">
        <f>#REF!</f>
        <v>#REF!</v>
      </c>
      <c r="I41" s="21" t="e">
        <f>#REF!</f>
        <v>#REF!</v>
      </c>
      <c r="J41" s="26" t="e">
        <f>#REF!</f>
        <v>#REF!</v>
      </c>
      <c r="K41" s="26" t="e">
        <f>#REF!</f>
        <v>#REF!</v>
      </c>
      <c r="L41" s="26" t="e">
        <f>#REF!</f>
        <v>#REF!</v>
      </c>
      <c r="M41" s="26" t="e">
        <f>#REF!</f>
        <v>#REF!</v>
      </c>
      <c r="N41" s="28" t="e">
        <f>#REF!</f>
        <v>#REF!</v>
      </c>
      <c r="O41" s="26" t="e">
        <f>#REF!</f>
        <v>#REF!</v>
      </c>
      <c r="P41" s="21" t="e">
        <f>#REF!</f>
        <v>#REF!</v>
      </c>
      <c r="Q41" s="26" t="e">
        <f>#REF!</f>
        <v>#REF!</v>
      </c>
      <c r="R41" s="26" t="e">
        <f>#REF!</f>
        <v>#REF!</v>
      </c>
      <c r="S41" s="26" t="e">
        <f>#REF!</f>
        <v>#REF!</v>
      </c>
      <c r="T41" s="26" t="e">
        <f>#REF!</f>
        <v>#REF!</v>
      </c>
      <c r="U41" s="26" t="e">
        <f>#REF!</f>
        <v>#REF!</v>
      </c>
      <c r="V41" s="26" t="e">
        <f>#REF!</f>
        <v>#REF!</v>
      </c>
      <c r="W41" s="28" t="e">
        <f>#REF!</f>
        <v>#REF!</v>
      </c>
      <c r="X41" s="21" t="e">
        <f>#REF!</f>
        <v>#REF!</v>
      </c>
      <c r="Y41" s="21" t="e">
        <f>#REF!</f>
        <v>#REF!</v>
      </c>
      <c r="Z41" s="26" t="e">
        <f>#REF!</f>
        <v>#REF!</v>
      </c>
      <c r="AA41" s="21" t="e">
        <f>#REF!</f>
        <v>#REF!</v>
      </c>
      <c r="AB41" s="21" t="e">
        <f>#REF!</f>
        <v>#REF!</v>
      </c>
      <c r="AC41" s="21" t="e">
        <f>#REF!</f>
        <v>#REF!</v>
      </c>
      <c r="AD41" s="23"/>
      <c r="AE41" s="23"/>
      <c r="AF41" s="23"/>
      <c r="AG41" s="23"/>
      <c r="AH41" s="23"/>
    </row>
    <row r="42" spans="1:34" x14ac:dyDescent="0.2">
      <c r="A42" t="s">
        <v>14</v>
      </c>
      <c r="B42" s="12" t="e">
        <f>+#REF!</f>
        <v>#REF!</v>
      </c>
      <c r="C42" s="21" t="e">
        <f t="shared" si="3"/>
        <v>#REF!</v>
      </c>
      <c r="D42" s="26" t="e">
        <f t="shared" si="1"/>
        <v>#REF!</v>
      </c>
      <c r="E42" s="28" t="e">
        <f t="shared" si="4"/>
        <v>#REF!</v>
      </c>
      <c r="F42" s="21" t="e">
        <f>#REF!</f>
        <v>#REF!</v>
      </c>
      <c r="G42" s="21" t="e">
        <f>#REF!</f>
        <v>#REF!</v>
      </c>
      <c r="H42" s="21" t="e">
        <f>#REF!</f>
        <v>#REF!</v>
      </c>
      <c r="I42" s="21" t="e">
        <f>#REF!</f>
        <v>#REF!</v>
      </c>
      <c r="J42" s="26" t="e">
        <f>#REF!</f>
        <v>#REF!</v>
      </c>
      <c r="K42" s="26" t="e">
        <f>#REF!</f>
        <v>#REF!</v>
      </c>
      <c r="L42" s="26" t="e">
        <f>#REF!</f>
        <v>#REF!</v>
      </c>
      <c r="M42" s="26" t="e">
        <f>#REF!</f>
        <v>#REF!</v>
      </c>
      <c r="N42" s="28" t="e">
        <f>#REF!</f>
        <v>#REF!</v>
      </c>
      <c r="O42" s="26" t="e">
        <f>#REF!</f>
        <v>#REF!</v>
      </c>
      <c r="P42" s="21" t="e">
        <f>#REF!</f>
        <v>#REF!</v>
      </c>
      <c r="Q42" s="26" t="e">
        <f>#REF!</f>
        <v>#REF!</v>
      </c>
      <c r="R42" s="26" t="e">
        <f>#REF!</f>
        <v>#REF!</v>
      </c>
      <c r="S42" s="26" t="e">
        <f>#REF!</f>
        <v>#REF!</v>
      </c>
      <c r="T42" s="26" t="e">
        <f>#REF!</f>
        <v>#REF!</v>
      </c>
      <c r="U42" s="26" t="e">
        <f>#REF!</f>
        <v>#REF!</v>
      </c>
      <c r="V42" s="26" t="e">
        <f>#REF!</f>
        <v>#REF!</v>
      </c>
      <c r="W42" s="28" t="e">
        <f>#REF!</f>
        <v>#REF!</v>
      </c>
      <c r="X42" s="21" t="e">
        <f>#REF!</f>
        <v>#REF!</v>
      </c>
      <c r="Y42" s="21" t="e">
        <f>#REF!</f>
        <v>#REF!</v>
      </c>
      <c r="Z42" s="26" t="e">
        <f>#REF!</f>
        <v>#REF!</v>
      </c>
      <c r="AA42" s="21" t="e">
        <f>#REF!</f>
        <v>#REF!</v>
      </c>
      <c r="AB42" s="21" t="e">
        <f>#REF!</f>
        <v>#REF!</v>
      </c>
      <c r="AC42" s="21" t="e">
        <f>#REF!</f>
        <v>#REF!</v>
      </c>
      <c r="AD42" s="23"/>
      <c r="AE42" s="23"/>
      <c r="AF42" s="23"/>
      <c r="AG42" s="23"/>
      <c r="AH42" s="23"/>
    </row>
    <row r="43" spans="1:34" x14ac:dyDescent="0.2">
      <c r="A43" t="s">
        <v>15</v>
      </c>
      <c r="B43" s="12" t="e">
        <f>+#REF!</f>
        <v>#REF!</v>
      </c>
      <c r="C43" s="21" t="e">
        <f t="shared" si="3"/>
        <v>#REF!</v>
      </c>
      <c r="D43" s="26" t="e">
        <f t="shared" si="1"/>
        <v>#REF!</v>
      </c>
      <c r="E43" s="28" t="e">
        <f t="shared" si="4"/>
        <v>#REF!</v>
      </c>
      <c r="F43" s="21" t="e">
        <f>#REF!</f>
        <v>#REF!</v>
      </c>
      <c r="G43" s="21" t="e">
        <f>#REF!</f>
        <v>#REF!</v>
      </c>
      <c r="H43" s="21" t="e">
        <f>#REF!</f>
        <v>#REF!</v>
      </c>
      <c r="I43" s="21" t="e">
        <f>#REF!</f>
        <v>#REF!</v>
      </c>
      <c r="J43" s="26" t="e">
        <f>#REF!</f>
        <v>#REF!</v>
      </c>
      <c r="K43" s="26" t="e">
        <f>#REF!</f>
        <v>#REF!</v>
      </c>
      <c r="L43" s="26" t="e">
        <f>#REF!</f>
        <v>#REF!</v>
      </c>
      <c r="M43" s="26" t="e">
        <f>#REF!</f>
        <v>#REF!</v>
      </c>
      <c r="N43" s="28" t="e">
        <f>#REF!</f>
        <v>#REF!</v>
      </c>
      <c r="O43" s="26" t="e">
        <f>#REF!</f>
        <v>#REF!</v>
      </c>
      <c r="P43" s="21" t="e">
        <f>#REF!</f>
        <v>#REF!</v>
      </c>
      <c r="Q43" s="26" t="e">
        <f>#REF!</f>
        <v>#REF!</v>
      </c>
      <c r="R43" s="26" t="e">
        <f>#REF!</f>
        <v>#REF!</v>
      </c>
      <c r="S43" s="26" t="e">
        <f>#REF!</f>
        <v>#REF!</v>
      </c>
      <c r="T43" s="26" t="e">
        <f>#REF!</f>
        <v>#REF!</v>
      </c>
      <c r="U43" s="26" t="e">
        <f>#REF!</f>
        <v>#REF!</v>
      </c>
      <c r="V43" s="26" t="e">
        <f>#REF!</f>
        <v>#REF!</v>
      </c>
      <c r="W43" s="28" t="e">
        <f>#REF!</f>
        <v>#REF!</v>
      </c>
      <c r="X43" s="21" t="e">
        <f>#REF!</f>
        <v>#REF!</v>
      </c>
      <c r="Y43" s="21" t="e">
        <f>#REF!</f>
        <v>#REF!</v>
      </c>
      <c r="Z43" s="26" t="e">
        <f>#REF!</f>
        <v>#REF!</v>
      </c>
      <c r="AA43" s="21" t="e">
        <f>#REF!</f>
        <v>#REF!</v>
      </c>
      <c r="AB43" s="21" t="e">
        <f>#REF!</f>
        <v>#REF!</v>
      </c>
      <c r="AC43" s="21" t="e">
        <f>#REF!</f>
        <v>#REF!</v>
      </c>
      <c r="AD43" s="23"/>
      <c r="AE43" s="23"/>
      <c r="AF43" s="23"/>
      <c r="AG43" s="23"/>
      <c r="AH43" s="23"/>
    </row>
    <row r="44" spans="1:34" x14ac:dyDescent="0.2">
      <c r="A44" t="s">
        <v>16</v>
      </c>
      <c r="B44" s="12" t="e">
        <f>+#REF!</f>
        <v>#REF!</v>
      </c>
      <c r="C44" s="21" t="e">
        <f t="shared" si="3"/>
        <v>#REF!</v>
      </c>
      <c r="D44" s="26" t="e">
        <f t="shared" si="1"/>
        <v>#REF!</v>
      </c>
      <c r="E44" s="28" t="e">
        <f t="shared" si="4"/>
        <v>#REF!</v>
      </c>
      <c r="F44" s="21" t="e">
        <f>#REF!</f>
        <v>#REF!</v>
      </c>
      <c r="G44" s="21" t="e">
        <f>#REF!</f>
        <v>#REF!</v>
      </c>
      <c r="H44" s="21" t="e">
        <f>#REF!</f>
        <v>#REF!</v>
      </c>
      <c r="I44" s="21" t="e">
        <f>#REF!</f>
        <v>#REF!</v>
      </c>
      <c r="J44" s="26" t="e">
        <f>#REF!</f>
        <v>#REF!</v>
      </c>
      <c r="K44" s="26" t="e">
        <f>#REF!</f>
        <v>#REF!</v>
      </c>
      <c r="L44" s="26" t="e">
        <f>#REF!</f>
        <v>#REF!</v>
      </c>
      <c r="M44" s="26" t="e">
        <f>#REF!</f>
        <v>#REF!</v>
      </c>
      <c r="N44" s="28" t="e">
        <f>#REF!</f>
        <v>#REF!</v>
      </c>
      <c r="O44" s="26" t="e">
        <f>#REF!</f>
        <v>#REF!</v>
      </c>
      <c r="P44" s="21" t="e">
        <f>#REF!</f>
        <v>#REF!</v>
      </c>
      <c r="Q44" s="26" t="e">
        <f>#REF!</f>
        <v>#REF!</v>
      </c>
      <c r="R44" s="26" t="e">
        <f>#REF!</f>
        <v>#REF!</v>
      </c>
      <c r="S44" s="26" t="e">
        <f>#REF!</f>
        <v>#REF!</v>
      </c>
      <c r="T44" s="26" t="e">
        <f>#REF!</f>
        <v>#REF!</v>
      </c>
      <c r="U44" s="26" t="e">
        <f>#REF!</f>
        <v>#REF!</v>
      </c>
      <c r="V44" s="26" t="e">
        <f>#REF!</f>
        <v>#REF!</v>
      </c>
      <c r="W44" s="28" t="e">
        <f>#REF!</f>
        <v>#REF!</v>
      </c>
      <c r="X44" s="21" t="e">
        <f>#REF!</f>
        <v>#REF!</v>
      </c>
      <c r="Y44" s="21" t="e">
        <f>#REF!</f>
        <v>#REF!</v>
      </c>
      <c r="Z44" s="26" t="e">
        <f>#REF!</f>
        <v>#REF!</v>
      </c>
      <c r="AA44" s="21" t="e">
        <f>#REF!</f>
        <v>#REF!</v>
      </c>
      <c r="AB44" s="21" t="e">
        <f>#REF!</f>
        <v>#REF!</v>
      </c>
      <c r="AC44" s="21" t="e">
        <f>#REF!</f>
        <v>#REF!</v>
      </c>
      <c r="AD44" s="23"/>
      <c r="AE44" s="23"/>
      <c r="AF44" s="23"/>
      <c r="AG44" s="23"/>
      <c r="AH44" s="23"/>
    </row>
    <row r="45" spans="1:34" x14ac:dyDescent="0.2">
      <c r="A45" t="s">
        <v>17</v>
      </c>
      <c r="B45" s="12" t="e">
        <f>+#REF!</f>
        <v>#REF!</v>
      </c>
      <c r="C45" s="21" t="e">
        <f t="shared" si="3"/>
        <v>#REF!</v>
      </c>
      <c r="D45" s="26" t="e">
        <f t="shared" si="1"/>
        <v>#REF!</v>
      </c>
      <c r="E45" s="28" t="e">
        <f t="shared" si="4"/>
        <v>#REF!</v>
      </c>
      <c r="F45" s="21" t="e">
        <f>#REF!</f>
        <v>#REF!</v>
      </c>
      <c r="G45" s="21" t="e">
        <f>#REF!</f>
        <v>#REF!</v>
      </c>
      <c r="H45" s="21" t="e">
        <f>#REF!</f>
        <v>#REF!</v>
      </c>
      <c r="I45" s="21" t="e">
        <f>#REF!</f>
        <v>#REF!</v>
      </c>
      <c r="J45" s="26" t="e">
        <f>#REF!</f>
        <v>#REF!</v>
      </c>
      <c r="K45" s="26" t="e">
        <f>#REF!</f>
        <v>#REF!</v>
      </c>
      <c r="L45" s="26" t="e">
        <f>#REF!</f>
        <v>#REF!</v>
      </c>
      <c r="M45" s="26" t="e">
        <f>#REF!</f>
        <v>#REF!</v>
      </c>
      <c r="N45" s="28" t="e">
        <f>#REF!</f>
        <v>#REF!</v>
      </c>
      <c r="O45" s="26" t="e">
        <f>#REF!</f>
        <v>#REF!</v>
      </c>
      <c r="P45" s="21" t="e">
        <f>#REF!</f>
        <v>#REF!</v>
      </c>
      <c r="Q45" s="26" t="e">
        <f>#REF!</f>
        <v>#REF!</v>
      </c>
      <c r="R45" s="26" t="e">
        <f>#REF!</f>
        <v>#REF!</v>
      </c>
      <c r="S45" s="26" t="e">
        <f>#REF!</f>
        <v>#REF!</v>
      </c>
      <c r="T45" s="26" t="e">
        <f>#REF!</f>
        <v>#REF!</v>
      </c>
      <c r="U45" s="26" t="e">
        <f>#REF!</f>
        <v>#REF!</v>
      </c>
      <c r="V45" s="26" t="e">
        <f>#REF!</f>
        <v>#REF!</v>
      </c>
      <c r="W45" s="28" t="e">
        <f>#REF!</f>
        <v>#REF!</v>
      </c>
      <c r="X45" s="21" t="e">
        <f>#REF!</f>
        <v>#REF!</v>
      </c>
      <c r="Y45" s="21" t="e">
        <f>#REF!</f>
        <v>#REF!</v>
      </c>
      <c r="Z45" s="26" t="e">
        <f>#REF!</f>
        <v>#REF!</v>
      </c>
      <c r="AA45" s="21" t="e">
        <f>#REF!</f>
        <v>#REF!</v>
      </c>
      <c r="AB45" s="21" t="e">
        <f>#REF!</f>
        <v>#REF!</v>
      </c>
      <c r="AC45" s="21" t="e">
        <f>#REF!</f>
        <v>#REF!</v>
      </c>
      <c r="AD45" s="23"/>
      <c r="AE45" s="23"/>
      <c r="AF45" s="23"/>
      <c r="AG45" s="23"/>
      <c r="AH45" s="23"/>
    </row>
    <row r="46" spans="1:34" x14ac:dyDescent="0.2">
      <c r="A46" t="s">
        <v>18</v>
      </c>
      <c r="B46" s="12" t="e">
        <f>+#REF!</f>
        <v>#REF!</v>
      </c>
      <c r="C46" s="21" t="e">
        <f t="shared" si="3"/>
        <v>#REF!</v>
      </c>
      <c r="D46" s="26" t="e">
        <f t="shared" si="1"/>
        <v>#REF!</v>
      </c>
      <c r="E46" s="28" t="e">
        <f t="shared" si="4"/>
        <v>#REF!</v>
      </c>
      <c r="F46" s="21" t="e">
        <f>#REF!</f>
        <v>#REF!</v>
      </c>
      <c r="G46" s="21" t="e">
        <f>#REF!</f>
        <v>#REF!</v>
      </c>
      <c r="H46" s="21" t="e">
        <f>#REF!</f>
        <v>#REF!</v>
      </c>
      <c r="I46" s="21" t="e">
        <f>#REF!</f>
        <v>#REF!</v>
      </c>
      <c r="J46" s="26" t="e">
        <f>#REF!</f>
        <v>#REF!</v>
      </c>
      <c r="K46" s="26" t="e">
        <f>#REF!</f>
        <v>#REF!</v>
      </c>
      <c r="L46" s="26" t="e">
        <f>#REF!</f>
        <v>#REF!</v>
      </c>
      <c r="M46" s="26" t="e">
        <f>#REF!</f>
        <v>#REF!</v>
      </c>
      <c r="N46" s="28" t="e">
        <f>#REF!</f>
        <v>#REF!</v>
      </c>
      <c r="O46" s="26" t="e">
        <f>#REF!</f>
        <v>#REF!</v>
      </c>
      <c r="P46" s="21" t="e">
        <f>#REF!</f>
        <v>#REF!</v>
      </c>
      <c r="Q46" s="26" t="e">
        <f>#REF!</f>
        <v>#REF!</v>
      </c>
      <c r="R46" s="26" t="e">
        <f>#REF!</f>
        <v>#REF!</v>
      </c>
      <c r="S46" s="26" t="e">
        <f>#REF!</f>
        <v>#REF!</v>
      </c>
      <c r="T46" s="26" t="e">
        <f>#REF!</f>
        <v>#REF!</v>
      </c>
      <c r="U46" s="26" t="e">
        <f>#REF!</f>
        <v>#REF!</v>
      </c>
      <c r="V46" s="26" t="e">
        <f>#REF!</f>
        <v>#REF!</v>
      </c>
      <c r="W46" s="28" t="e">
        <f>#REF!</f>
        <v>#REF!</v>
      </c>
      <c r="X46" s="21" t="e">
        <f>#REF!</f>
        <v>#REF!</v>
      </c>
      <c r="Y46" s="21" t="e">
        <f>#REF!</f>
        <v>#REF!</v>
      </c>
      <c r="Z46" s="26" t="e">
        <f>#REF!</f>
        <v>#REF!</v>
      </c>
      <c r="AA46" s="21" t="e">
        <f>#REF!</f>
        <v>#REF!</v>
      </c>
      <c r="AB46" s="21" t="e">
        <f>#REF!</f>
        <v>#REF!</v>
      </c>
      <c r="AC46" s="21" t="e">
        <f>#REF!</f>
        <v>#REF!</v>
      </c>
      <c r="AD46" s="23"/>
      <c r="AE46" s="23"/>
      <c r="AF46" s="23"/>
      <c r="AG46" s="23"/>
      <c r="AH46" s="23"/>
    </row>
    <row r="47" spans="1:34" x14ac:dyDescent="0.2">
      <c r="A47" t="s">
        <v>19</v>
      </c>
      <c r="B47" s="12" t="e">
        <f>+#REF!</f>
        <v>#REF!</v>
      </c>
      <c r="C47" s="21" t="e">
        <f t="shared" si="3"/>
        <v>#REF!</v>
      </c>
      <c r="D47" s="26" t="e">
        <f t="shared" si="1"/>
        <v>#REF!</v>
      </c>
      <c r="E47" s="28" t="e">
        <f t="shared" si="4"/>
        <v>#REF!</v>
      </c>
      <c r="F47" s="21" t="e">
        <f>#REF!</f>
        <v>#REF!</v>
      </c>
      <c r="G47" s="21" t="e">
        <f>#REF!</f>
        <v>#REF!</v>
      </c>
      <c r="H47" s="21" t="e">
        <f>#REF!</f>
        <v>#REF!</v>
      </c>
      <c r="I47" s="21" t="e">
        <f>#REF!</f>
        <v>#REF!</v>
      </c>
      <c r="J47" s="26" t="e">
        <f>#REF!</f>
        <v>#REF!</v>
      </c>
      <c r="K47" s="26" t="e">
        <f>#REF!</f>
        <v>#REF!</v>
      </c>
      <c r="L47" s="26" t="e">
        <f>#REF!</f>
        <v>#REF!</v>
      </c>
      <c r="M47" s="26" t="e">
        <f>#REF!</f>
        <v>#REF!</v>
      </c>
      <c r="N47" s="28" t="e">
        <f>#REF!</f>
        <v>#REF!</v>
      </c>
      <c r="O47" s="26" t="e">
        <f>#REF!</f>
        <v>#REF!</v>
      </c>
      <c r="P47" s="21" t="e">
        <f>#REF!</f>
        <v>#REF!</v>
      </c>
      <c r="Q47" s="26" t="e">
        <f>#REF!</f>
        <v>#REF!</v>
      </c>
      <c r="R47" s="26" t="e">
        <f>#REF!</f>
        <v>#REF!</v>
      </c>
      <c r="S47" s="26" t="e">
        <f>#REF!</f>
        <v>#REF!</v>
      </c>
      <c r="T47" s="26" t="e">
        <f>#REF!</f>
        <v>#REF!</v>
      </c>
      <c r="U47" s="26" t="e">
        <f>#REF!</f>
        <v>#REF!</v>
      </c>
      <c r="V47" s="26" t="e">
        <f>#REF!</f>
        <v>#REF!</v>
      </c>
      <c r="W47" s="28" t="e">
        <f>#REF!</f>
        <v>#REF!</v>
      </c>
      <c r="X47" s="21" t="e">
        <f>#REF!</f>
        <v>#REF!</v>
      </c>
      <c r="Y47" s="21" t="e">
        <f>#REF!</f>
        <v>#REF!</v>
      </c>
      <c r="Z47" s="26" t="e">
        <f>#REF!</f>
        <v>#REF!</v>
      </c>
      <c r="AA47" s="21" t="e">
        <f>#REF!</f>
        <v>#REF!</v>
      </c>
      <c r="AB47" s="21" t="e">
        <f>#REF!</f>
        <v>#REF!</v>
      </c>
      <c r="AC47" s="21" t="e">
        <f>#REF!</f>
        <v>#REF!</v>
      </c>
      <c r="AD47" s="23"/>
      <c r="AE47" s="23"/>
      <c r="AF47" s="23"/>
      <c r="AG47" s="23"/>
      <c r="AH47" s="23"/>
    </row>
    <row r="48" spans="1:34" x14ac:dyDescent="0.2">
      <c r="A48" t="s">
        <v>20</v>
      </c>
      <c r="B48" s="12" t="e">
        <f>+#REF!</f>
        <v>#REF!</v>
      </c>
      <c r="C48" s="21" t="e">
        <f t="shared" si="3"/>
        <v>#REF!</v>
      </c>
      <c r="D48" s="26" t="e">
        <f t="shared" si="1"/>
        <v>#REF!</v>
      </c>
      <c r="E48" s="28" t="e">
        <f t="shared" si="4"/>
        <v>#REF!</v>
      </c>
      <c r="F48" s="21" t="e">
        <f>#REF!</f>
        <v>#REF!</v>
      </c>
      <c r="G48" s="21" t="e">
        <f>#REF!</f>
        <v>#REF!</v>
      </c>
      <c r="H48" s="21" t="e">
        <f>#REF!</f>
        <v>#REF!</v>
      </c>
      <c r="I48" s="21" t="e">
        <f>#REF!</f>
        <v>#REF!</v>
      </c>
      <c r="J48" s="26" t="e">
        <f>#REF!</f>
        <v>#REF!</v>
      </c>
      <c r="K48" s="26" t="e">
        <f>#REF!</f>
        <v>#REF!</v>
      </c>
      <c r="L48" s="26" t="e">
        <f>#REF!</f>
        <v>#REF!</v>
      </c>
      <c r="M48" s="26" t="e">
        <f>#REF!</f>
        <v>#REF!</v>
      </c>
      <c r="N48" s="28" t="e">
        <f>#REF!</f>
        <v>#REF!</v>
      </c>
      <c r="O48" s="26" t="e">
        <f>#REF!</f>
        <v>#REF!</v>
      </c>
      <c r="P48" s="21" t="e">
        <f>#REF!</f>
        <v>#REF!</v>
      </c>
      <c r="Q48" s="26" t="e">
        <f>#REF!</f>
        <v>#REF!</v>
      </c>
      <c r="R48" s="26" t="e">
        <f>#REF!</f>
        <v>#REF!</v>
      </c>
      <c r="S48" s="26" t="e">
        <f>#REF!</f>
        <v>#REF!</v>
      </c>
      <c r="T48" s="26" t="e">
        <f>#REF!</f>
        <v>#REF!</v>
      </c>
      <c r="U48" s="26" t="e">
        <f>#REF!</f>
        <v>#REF!</v>
      </c>
      <c r="V48" s="26" t="e">
        <f>#REF!</f>
        <v>#REF!</v>
      </c>
      <c r="W48" s="28" t="e">
        <f>#REF!</f>
        <v>#REF!</v>
      </c>
      <c r="X48" s="21" t="e">
        <f>#REF!</f>
        <v>#REF!</v>
      </c>
      <c r="Y48" s="21" t="e">
        <f>#REF!</f>
        <v>#REF!</v>
      </c>
      <c r="Z48" s="26" t="e">
        <f>#REF!</f>
        <v>#REF!</v>
      </c>
      <c r="AA48" s="21" t="e">
        <f>#REF!</f>
        <v>#REF!</v>
      </c>
      <c r="AB48" s="21" t="e">
        <f>#REF!</f>
        <v>#REF!</v>
      </c>
      <c r="AC48" s="21" t="e">
        <f>#REF!</f>
        <v>#REF!</v>
      </c>
      <c r="AD48" s="23"/>
      <c r="AE48" s="23"/>
      <c r="AF48" s="23"/>
      <c r="AG48" s="23"/>
      <c r="AH48" s="23"/>
    </row>
    <row r="49" spans="1:34" x14ac:dyDescent="0.2">
      <c r="A49" t="s">
        <v>21</v>
      </c>
      <c r="B49" s="12" t="e">
        <f>+#REF!</f>
        <v>#REF!</v>
      </c>
      <c r="C49" s="21" t="e">
        <f t="shared" si="3"/>
        <v>#REF!</v>
      </c>
      <c r="D49" s="26" t="e">
        <f t="shared" si="1"/>
        <v>#REF!</v>
      </c>
      <c r="E49" s="28" t="e">
        <f t="shared" si="4"/>
        <v>#REF!</v>
      </c>
      <c r="F49" s="21" t="e">
        <f>#REF!</f>
        <v>#REF!</v>
      </c>
      <c r="G49" s="21" t="e">
        <f>#REF!</f>
        <v>#REF!</v>
      </c>
      <c r="H49" s="21" t="e">
        <f>#REF!</f>
        <v>#REF!</v>
      </c>
      <c r="I49" s="21" t="e">
        <f>#REF!</f>
        <v>#REF!</v>
      </c>
      <c r="J49" s="26" t="e">
        <f>#REF!</f>
        <v>#REF!</v>
      </c>
      <c r="K49" s="26" t="e">
        <f>#REF!</f>
        <v>#REF!</v>
      </c>
      <c r="L49" s="26" t="e">
        <f>#REF!</f>
        <v>#REF!</v>
      </c>
      <c r="M49" s="26" t="e">
        <f>#REF!</f>
        <v>#REF!</v>
      </c>
      <c r="N49" s="28" t="e">
        <f>#REF!</f>
        <v>#REF!</v>
      </c>
      <c r="O49" s="26" t="e">
        <f>#REF!</f>
        <v>#REF!</v>
      </c>
      <c r="P49" s="21" t="e">
        <f>#REF!</f>
        <v>#REF!</v>
      </c>
      <c r="Q49" s="26" t="e">
        <f>#REF!</f>
        <v>#REF!</v>
      </c>
      <c r="R49" s="26" t="e">
        <f>#REF!</f>
        <v>#REF!</v>
      </c>
      <c r="S49" s="26" t="e">
        <f>#REF!</f>
        <v>#REF!</v>
      </c>
      <c r="T49" s="26" t="e">
        <f>#REF!</f>
        <v>#REF!</v>
      </c>
      <c r="U49" s="26" t="e">
        <f>#REF!</f>
        <v>#REF!</v>
      </c>
      <c r="V49" s="26" t="e">
        <f>#REF!</f>
        <v>#REF!</v>
      </c>
      <c r="W49" s="28" t="e">
        <f>#REF!</f>
        <v>#REF!</v>
      </c>
      <c r="X49" s="21" t="e">
        <f>#REF!</f>
        <v>#REF!</v>
      </c>
      <c r="Y49" s="21" t="e">
        <f>#REF!</f>
        <v>#REF!</v>
      </c>
      <c r="Z49" s="26" t="e">
        <f>#REF!</f>
        <v>#REF!</v>
      </c>
      <c r="AA49" s="21" t="e">
        <f>#REF!</f>
        <v>#REF!</v>
      </c>
      <c r="AB49" s="21" t="e">
        <f>#REF!</f>
        <v>#REF!</v>
      </c>
      <c r="AC49" s="21" t="e">
        <f>#REF!</f>
        <v>#REF!</v>
      </c>
      <c r="AD49" s="23"/>
      <c r="AE49" s="23"/>
      <c r="AF49" s="23"/>
      <c r="AG49" s="23"/>
      <c r="AH49" s="23"/>
    </row>
    <row r="50" spans="1:34" x14ac:dyDescent="0.2">
      <c r="A50" t="s">
        <v>22</v>
      </c>
      <c r="B50" s="12" t="e">
        <f>+#REF!</f>
        <v>#REF!</v>
      </c>
      <c r="C50" s="21" t="e">
        <f t="shared" si="3"/>
        <v>#REF!</v>
      </c>
      <c r="D50" s="26" t="e">
        <f t="shared" si="1"/>
        <v>#REF!</v>
      </c>
      <c r="E50" s="28" t="e">
        <f t="shared" si="4"/>
        <v>#REF!</v>
      </c>
      <c r="F50" s="21" t="e">
        <f>#REF!</f>
        <v>#REF!</v>
      </c>
      <c r="G50" s="21" t="e">
        <f>#REF!</f>
        <v>#REF!</v>
      </c>
      <c r="H50" s="21" t="e">
        <f>#REF!</f>
        <v>#REF!</v>
      </c>
      <c r="I50" s="21" t="e">
        <f>#REF!</f>
        <v>#REF!</v>
      </c>
      <c r="J50" s="26" t="e">
        <f>#REF!</f>
        <v>#REF!</v>
      </c>
      <c r="K50" s="26" t="e">
        <f>#REF!</f>
        <v>#REF!</v>
      </c>
      <c r="L50" s="26" t="e">
        <f>#REF!</f>
        <v>#REF!</v>
      </c>
      <c r="M50" s="26" t="e">
        <f>#REF!</f>
        <v>#REF!</v>
      </c>
      <c r="N50" s="28" t="e">
        <f>#REF!</f>
        <v>#REF!</v>
      </c>
      <c r="O50" s="26" t="e">
        <f>#REF!</f>
        <v>#REF!</v>
      </c>
      <c r="P50" s="21" t="e">
        <f>#REF!</f>
        <v>#REF!</v>
      </c>
      <c r="Q50" s="26" t="e">
        <f>#REF!</f>
        <v>#REF!</v>
      </c>
      <c r="R50" s="26" t="e">
        <f>#REF!</f>
        <v>#REF!</v>
      </c>
      <c r="S50" s="26" t="e">
        <f>#REF!</f>
        <v>#REF!</v>
      </c>
      <c r="T50" s="26" t="e">
        <f>#REF!</f>
        <v>#REF!</v>
      </c>
      <c r="U50" s="26" t="e">
        <f>#REF!</f>
        <v>#REF!</v>
      </c>
      <c r="V50" s="26" t="e">
        <f>#REF!</f>
        <v>#REF!</v>
      </c>
      <c r="W50" s="28" t="e">
        <f>#REF!</f>
        <v>#REF!</v>
      </c>
      <c r="X50" s="21" t="e">
        <f>#REF!</f>
        <v>#REF!</v>
      </c>
      <c r="Y50" s="21" t="e">
        <f>#REF!</f>
        <v>#REF!</v>
      </c>
      <c r="Z50" s="26" t="e">
        <f>#REF!</f>
        <v>#REF!</v>
      </c>
      <c r="AA50" s="21" t="e">
        <f>#REF!</f>
        <v>#REF!</v>
      </c>
      <c r="AB50" s="21" t="e">
        <f>#REF!</f>
        <v>#REF!</v>
      </c>
      <c r="AC50" s="21" t="e">
        <f>#REF!</f>
        <v>#REF!</v>
      </c>
      <c r="AD50" s="23"/>
      <c r="AE50" s="23"/>
      <c r="AF50" s="23"/>
      <c r="AG50" s="23"/>
      <c r="AH50" s="23"/>
    </row>
    <row r="51" spans="1:34" x14ac:dyDescent="0.2">
      <c r="A51" t="s">
        <v>23</v>
      </c>
      <c r="B51" s="12" t="e">
        <f>+#REF!</f>
        <v>#REF!</v>
      </c>
      <c r="C51" s="21" t="e">
        <f t="shared" si="3"/>
        <v>#REF!</v>
      </c>
      <c r="D51" s="26" t="e">
        <f t="shared" si="1"/>
        <v>#REF!</v>
      </c>
      <c r="E51" s="28" t="e">
        <f t="shared" si="4"/>
        <v>#REF!</v>
      </c>
      <c r="F51" s="21" t="e">
        <f>#REF!</f>
        <v>#REF!</v>
      </c>
      <c r="G51" s="21" t="e">
        <f>#REF!</f>
        <v>#REF!</v>
      </c>
      <c r="H51" s="21" t="e">
        <f>#REF!</f>
        <v>#REF!</v>
      </c>
      <c r="I51" s="21" t="e">
        <f>#REF!</f>
        <v>#REF!</v>
      </c>
      <c r="J51" s="26" t="e">
        <f>#REF!</f>
        <v>#REF!</v>
      </c>
      <c r="K51" s="26" t="e">
        <f>#REF!</f>
        <v>#REF!</v>
      </c>
      <c r="L51" s="26" t="e">
        <f>#REF!</f>
        <v>#REF!</v>
      </c>
      <c r="M51" s="26" t="e">
        <f>#REF!</f>
        <v>#REF!</v>
      </c>
      <c r="N51" s="28" t="e">
        <f>#REF!</f>
        <v>#REF!</v>
      </c>
      <c r="O51" s="26" t="e">
        <f>#REF!</f>
        <v>#REF!</v>
      </c>
      <c r="P51" s="21" t="e">
        <f>#REF!</f>
        <v>#REF!</v>
      </c>
      <c r="Q51" s="26" t="e">
        <f>#REF!</f>
        <v>#REF!</v>
      </c>
      <c r="R51" s="26" t="e">
        <f>#REF!</f>
        <v>#REF!</v>
      </c>
      <c r="S51" s="26" t="e">
        <f>#REF!</f>
        <v>#REF!</v>
      </c>
      <c r="T51" s="26" t="e">
        <f>#REF!</f>
        <v>#REF!</v>
      </c>
      <c r="U51" s="26" t="e">
        <f>#REF!</f>
        <v>#REF!</v>
      </c>
      <c r="V51" s="26" t="e">
        <f>#REF!</f>
        <v>#REF!</v>
      </c>
      <c r="W51" s="28" t="e">
        <f>#REF!</f>
        <v>#REF!</v>
      </c>
      <c r="X51" s="21" t="e">
        <f>#REF!</f>
        <v>#REF!</v>
      </c>
      <c r="Y51" s="21" t="e">
        <f>#REF!</f>
        <v>#REF!</v>
      </c>
      <c r="Z51" s="26" t="e">
        <f>#REF!</f>
        <v>#REF!</v>
      </c>
      <c r="AA51" s="21" t="e">
        <f>#REF!</f>
        <v>#REF!</v>
      </c>
      <c r="AB51" s="21" t="e">
        <f>#REF!</f>
        <v>#REF!</v>
      </c>
      <c r="AC51" s="21" t="e">
        <f>#REF!</f>
        <v>#REF!</v>
      </c>
      <c r="AD51" s="23"/>
      <c r="AE51" s="23"/>
      <c r="AF51" s="23"/>
      <c r="AG51" s="23"/>
      <c r="AH51" s="23"/>
    </row>
    <row r="52" spans="1:34" x14ac:dyDescent="0.2">
      <c r="A52" t="s">
        <v>24</v>
      </c>
      <c r="B52" s="12" t="e">
        <f>+#REF!</f>
        <v>#REF!</v>
      </c>
      <c r="C52" s="21" t="e">
        <f t="shared" si="3"/>
        <v>#REF!</v>
      </c>
      <c r="D52" s="26" t="e">
        <f t="shared" si="1"/>
        <v>#REF!</v>
      </c>
      <c r="E52" s="28" t="e">
        <f t="shared" si="4"/>
        <v>#REF!</v>
      </c>
      <c r="F52" s="21" t="e">
        <f>#REF!</f>
        <v>#REF!</v>
      </c>
      <c r="G52" s="21" t="e">
        <f>#REF!</f>
        <v>#REF!</v>
      </c>
      <c r="H52" s="21" t="e">
        <f>#REF!</f>
        <v>#REF!</v>
      </c>
      <c r="I52" s="21" t="e">
        <f>#REF!</f>
        <v>#REF!</v>
      </c>
      <c r="J52" s="26" t="e">
        <f>#REF!</f>
        <v>#REF!</v>
      </c>
      <c r="K52" s="26" t="e">
        <f>#REF!</f>
        <v>#REF!</v>
      </c>
      <c r="L52" s="26" t="e">
        <f>#REF!</f>
        <v>#REF!</v>
      </c>
      <c r="M52" s="26" t="e">
        <f>#REF!</f>
        <v>#REF!</v>
      </c>
      <c r="N52" s="28" t="e">
        <f>#REF!</f>
        <v>#REF!</v>
      </c>
      <c r="O52" s="26" t="e">
        <f>#REF!</f>
        <v>#REF!</v>
      </c>
      <c r="P52" s="21" t="e">
        <f>#REF!</f>
        <v>#REF!</v>
      </c>
      <c r="Q52" s="26" t="e">
        <f>#REF!</f>
        <v>#REF!</v>
      </c>
      <c r="R52" s="26" t="e">
        <f>#REF!</f>
        <v>#REF!</v>
      </c>
      <c r="S52" s="26" t="e">
        <f>#REF!</f>
        <v>#REF!</v>
      </c>
      <c r="T52" s="26" t="e">
        <f>#REF!</f>
        <v>#REF!</v>
      </c>
      <c r="U52" s="26" t="e">
        <f>#REF!</f>
        <v>#REF!</v>
      </c>
      <c r="V52" s="26" t="e">
        <f>#REF!</f>
        <v>#REF!</v>
      </c>
      <c r="W52" s="28" t="e">
        <f>#REF!</f>
        <v>#REF!</v>
      </c>
      <c r="X52" s="21" t="e">
        <f>#REF!</f>
        <v>#REF!</v>
      </c>
      <c r="Y52" s="21" t="e">
        <f>#REF!</f>
        <v>#REF!</v>
      </c>
      <c r="Z52" s="26" t="e">
        <f>#REF!</f>
        <v>#REF!</v>
      </c>
      <c r="AA52" s="21" t="e">
        <f>#REF!</f>
        <v>#REF!</v>
      </c>
      <c r="AB52" s="21" t="e">
        <f>#REF!</f>
        <v>#REF!</v>
      </c>
      <c r="AC52" s="21" t="e">
        <f>#REF!</f>
        <v>#REF!</v>
      </c>
      <c r="AD52" s="23"/>
      <c r="AE52" s="23"/>
      <c r="AF52" s="23"/>
      <c r="AG52" s="23"/>
      <c r="AH52" s="23"/>
    </row>
    <row r="53" spans="1:34" x14ac:dyDescent="0.2">
      <c r="A53" t="s">
        <v>25</v>
      </c>
      <c r="B53" s="12" t="e">
        <f>+#REF!</f>
        <v>#REF!</v>
      </c>
      <c r="C53" s="21" t="e">
        <f t="shared" si="3"/>
        <v>#REF!</v>
      </c>
      <c r="D53" s="26" t="e">
        <f t="shared" si="1"/>
        <v>#REF!</v>
      </c>
      <c r="E53" s="28" t="e">
        <f t="shared" si="4"/>
        <v>#REF!</v>
      </c>
      <c r="F53" s="21" t="e">
        <f>#REF!</f>
        <v>#REF!</v>
      </c>
      <c r="G53" s="21" t="e">
        <f>#REF!</f>
        <v>#REF!</v>
      </c>
      <c r="H53" s="21" t="e">
        <f>#REF!</f>
        <v>#REF!</v>
      </c>
      <c r="I53" s="21" t="e">
        <f>#REF!</f>
        <v>#REF!</v>
      </c>
      <c r="J53" s="26" t="e">
        <f>#REF!</f>
        <v>#REF!</v>
      </c>
      <c r="K53" s="26" t="e">
        <f>#REF!</f>
        <v>#REF!</v>
      </c>
      <c r="L53" s="26" t="e">
        <f>#REF!</f>
        <v>#REF!</v>
      </c>
      <c r="M53" s="26" t="e">
        <f>#REF!</f>
        <v>#REF!</v>
      </c>
      <c r="N53" s="28" t="e">
        <f>#REF!</f>
        <v>#REF!</v>
      </c>
      <c r="O53" s="26" t="e">
        <f>#REF!</f>
        <v>#REF!</v>
      </c>
      <c r="P53" s="21" t="e">
        <f>#REF!</f>
        <v>#REF!</v>
      </c>
      <c r="Q53" s="26" t="e">
        <f>#REF!</f>
        <v>#REF!</v>
      </c>
      <c r="R53" s="26" t="e">
        <f>#REF!</f>
        <v>#REF!</v>
      </c>
      <c r="S53" s="26" t="e">
        <f>#REF!</f>
        <v>#REF!</v>
      </c>
      <c r="T53" s="26" t="e">
        <f>#REF!</f>
        <v>#REF!</v>
      </c>
      <c r="U53" s="26" t="e">
        <f>#REF!</f>
        <v>#REF!</v>
      </c>
      <c r="V53" s="26" t="e">
        <f>#REF!</f>
        <v>#REF!</v>
      </c>
      <c r="W53" s="28" t="e">
        <f>#REF!</f>
        <v>#REF!</v>
      </c>
      <c r="X53" s="21" t="e">
        <f>#REF!</f>
        <v>#REF!</v>
      </c>
      <c r="Y53" s="21" t="e">
        <f>#REF!</f>
        <v>#REF!</v>
      </c>
      <c r="Z53" s="26" t="e">
        <f>#REF!</f>
        <v>#REF!</v>
      </c>
      <c r="AA53" s="21" t="e">
        <f>#REF!</f>
        <v>#REF!</v>
      </c>
      <c r="AB53" s="21" t="e">
        <f>#REF!</f>
        <v>#REF!</v>
      </c>
      <c r="AC53" s="21" t="e">
        <f>#REF!</f>
        <v>#REF!</v>
      </c>
      <c r="AD53" s="23"/>
      <c r="AE53" s="23"/>
      <c r="AF53" s="23"/>
      <c r="AG53" s="23"/>
      <c r="AH53" s="23"/>
    </row>
    <row r="54" spans="1:34" x14ac:dyDescent="0.2">
      <c r="A54" t="s">
        <v>26</v>
      </c>
      <c r="B54" s="12" t="e">
        <f>+#REF!</f>
        <v>#REF!</v>
      </c>
      <c r="C54" s="21" t="e">
        <f t="shared" si="3"/>
        <v>#REF!</v>
      </c>
      <c r="D54" s="26" t="e">
        <f t="shared" si="1"/>
        <v>#REF!</v>
      </c>
      <c r="E54" s="28" t="e">
        <f t="shared" si="4"/>
        <v>#REF!</v>
      </c>
      <c r="F54" s="21" t="e">
        <f>#REF!</f>
        <v>#REF!</v>
      </c>
      <c r="G54" s="21" t="e">
        <f>#REF!</f>
        <v>#REF!</v>
      </c>
      <c r="H54" s="21" t="e">
        <f>#REF!</f>
        <v>#REF!</v>
      </c>
      <c r="I54" s="21" t="e">
        <f>#REF!</f>
        <v>#REF!</v>
      </c>
      <c r="J54" s="26" t="e">
        <f>#REF!</f>
        <v>#REF!</v>
      </c>
      <c r="K54" s="26" t="e">
        <f>#REF!</f>
        <v>#REF!</v>
      </c>
      <c r="L54" s="26" t="e">
        <f>#REF!</f>
        <v>#REF!</v>
      </c>
      <c r="M54" s="26" t="e">
        <f>#REF!</f>
        <v>#REF!</v>
      </c>
      <c r="N54" s="28" t="e">
        <f>#REF!</f>
        <v>#REF!</v>
      </c>
      <c r="O54" s="26" t="e">
        <f>#REF!</f>
        <v>#REF!</v>
      </c>
      <c r="P54" s="21" t="e">
        <f>#REF!</f>
        <v>#REF!</v>
      </c>
      <c r="Q54" s="26" t="e">
        <f>#REF!</f>
        <v>#REF!</v>
      </c>
      <c r="R54" s="26" t="e">
        <f>#REF!</f>
        <v>#REF!</v>
      </c>
      <c r="S54" s="26" t="e">
        <f>#REF!</f>
        <v>#REF!</v>
      </c>
      <c r="T54" s="26" t="e">
        <f>#REF!</f>
        <v>#REF!</v>
      </c>
      <c r="U54" s="26" t="e">
        <f>#REF!</f>
        <v>#REF!</v>
      </c>
      <c r="V54" s="26" t="e">
        <f>#REF!</f>
        <v>#REF!</v>
      </c>
      <c r="W54" s="28" t="e">
        <f>#REF!</f>
        <v>#REF!</v>
      </c>
      <c r="X54" s="21" t="e">
        <f>#REF!</f>
        <v>#REF!</v>
      </c>
      <c r="Y54" s="21" t="e">
        <f>#REF!</f>
        <v>#REF!</v>
      </c>
      <c r="Z54" s="26" t="e">
        <f>#REF!</f>
        <v>#REF!</v>
      </c>
      <c r="AA54" s="21" t="e">
        <f>#REF!</f>
        <v>#REF!</v>
      </c>
      <c r="AB54" s="21" t="e">
        <f>#REF!</f>
        <v>#REF!</v>
      </c>
      <c r="AC54" s="21" t="e">
        <f>#REF!</f>
        <v>#REF!</v>
      </c>
      <c r="AD54" s="23"/>
      <c r="AE54" s="23"/>
      <c r="AF54" s="23"/>
      <c r="AG54" s="23"/>
      <c r="AH54" s="23"/>
    </row>
    <row r="55" spans="1:34" x14ac:dyDescent="0.2">
      <c r="A55" t="s">
        <v>27</v>
      </c>
      <c r="B55" s="12" t="e">
        <f>+#REF!</f>
        <v>#REF!</v>
      </c>
      <c r="C55" s="21" t="e">
        <f t="shared" si="3"/>
        <v>#REF!</v>
      </c>
      <c r="D55" s="26" t="e">
        <f t="shared" si="1"/>
        <v>#REF!</v>
      </c>
      <c r="E55" s="28" t="e">
        <f t="shared" si="4"/>
        <v>#REF!</v>
      </c>
      <c r="F55" s="21" t="e">
        <f>#REF!</f>
        <v>#REF!</v>
      </c>
      <c r="G55" s="21" t="e">
        <f>#REF!</f>
        <v>#REF!</v>
      </c>
      <c r="H55" s="21" t="e">
        <f>#REF!</f>
        <v>#REF!</v>
      </c>
      <c r="I55" s="21" t="e">
        <f>#REF!</f>
        <v>#REF!</v>
      </c>
      <c r="J55" s="26" t="e">
        <f>#REF!</f>
        <v>#REF!</v>
      </c>
      <c r="K55" s="26" t="e">
        <f>#REF!</f>
        <v>#REF!</v>
      </c>
      <c r="L55" s="26" t="e">
        <f>#REF!</f>
        <v>#REF!</v>
      </c>
      <c r="M55" s="26" t="e">
        <f>#REF!</f>
        <v>#REF!</v>
      </c>
      <c r="N55" s="28" t="e">
        <f>#REF!</f>
        <v>#REF!</v>
      </c>
      <c r="O55" s="26" t="e">
        <f>#REF!</f>
        <v>#REF!</v>
      </c>
      <c r="P55" s="21" t="e">
        <f>#REF!</f>
        <v>#REF!</v>
      </c>
      <c r="Q55" s="26" t="e">
        <f>#REF!</f>
        <v>#REF!</v>
      </c>
      <c r="R55" s="26" t="e">
        <f>#REF!</f>
        <v>#REF!</v>
      </c>
      <c r="S55" s="26" t="e">
        <f>#REF!</f>
        <v>#REF!</v>
      </c>
      <c r="T55" s="26" t="e">
        <f>#REF!</f>
        <v>#REF!</v>
      </c>
      <c r="U55" s="26" t="e">
        <f>#REF!</f>
        <v>#REF!</v>
      </c>
      <c r="V55" s="26" t="e">
        <f>#REF!</f>
        <v>#REF!</v>
      </c>
      <c r="W55" s="28" t="e">
        <f>#REF!</f>
        <v>#REF!</v>
      </c>
      <c r="X55" s="21" t="e">
        <f>#REF!</f>
        <v>#REF!</v>
      </c>
      <c r="Y55" s="21" t="e">
        <f>#REF!</f>
        <v>#REF!</v>
      </c>
      <c r="Z55" s="26" t="e">
        <f>#REF!</f>
        <v>#REF!</v>
      </c>
      <c r="AA55" s="21" t="e">
        <f>#REF!</f>
        <v>#REF!</v>
      </c>
      <c r="AB55" s="21" t="e">
        <f>#REF!</f>
        <v>#REF!</v>
      </c>
      <c r="AC55" s="21" t="e">
        <f>#REF!</f>
        <v>#REF!</v>
      </c>
      <c r="AD55" s="23"/>
      <c r="AE55" s="23"/>
      <c r="AF55" s="23"/>
      <c r="AG55" s="23"/>
      <c r="AH55" s="23"/>
    </row>
    <row r="56" spans="1:34" x14ac:dyDescent="0.2">
      <c r="A56" t="s">
        <v>28</v>
      </c>
      <c r="B56" s="12" t="e">
        <f>+#REF!</f>
        <v>#REF!</v>
      </c>
      <c r="C56" s="21" t="e">
        <f t="shared" si="3"/>
        <v>#REF!</v>
      </c>
      <c r="D56" s="26" t="e">
        <f t="shared" si="1"/>
        <v>#REF!</v>
      </c>
      <c r="E56" s="28" t="e">
        <f t="shared" si="4"/>
        <v>#REF!</v>
      </c>
      <c r="F56" s="21" t="e">
        <f>#REF!</f>
        <v>#REF!</v>
      </c>
      <c r="G56" s="21" t="e">
        <f>#REF!</f>
        <v>#REF!</v>
      </c>
      <c r="H56" s="21" t="e">
        <f>#REF!</f>
        <v>#REF!</v>
      </c>
      <c r="I56" s="21" t="e">
        <f>#REF!</f>
        <v>#REF!</v>
      </c>
      <c r="J56" s="26" t="e">
        <f>#REF!</f>
        <v>#REF!</v>
      </c>
      <c r="K56" s="26" t="e">
        <f>#REF!</f>
        <v>#REF!</v>
      </c>
      <c r="L56" s="26" t="e">
        <f>#REF!</f>
        <v>#REF!</v>
      </c>
      <c r="M56" s="26" t="e">
        <f>#REF!</f>
        <v>#REF!</v>
      </c>
      <c r="N56" s="28" t="e">
        <f>#REF!</f>
        <v>#REF!</v>
      </c>
      <c r="O56" s="26" t="e">
        <f>#REF!</f>
        <v>#REF!</v>
      </c>
      <c r="P56" s="21" t="e">
        <f>#REF!</f>
        <v>#REF!</v>
      </c>
      <c r="Q56" s="26" t="e">
        <f>#REF!</f>
        <v>#REF!</v>
      </c>
      <c r="R56" s="26" t="e">
        <f>#REF!</f>
        <v>#REF!</v>
      </c>
      <c r="S56" s="26" t="e">
        <f>#REF!</f>
        <v>#REF!</v>
      </c>
      <c r="T56" s="26" t="e">
        <f>#REF!</f>
        <v>#REF!</v>
      </c>
      <c r="U56" s="26" t="e">
        <f>#REF!</f>
        <v>#REF!</v>
      </c>
      <c r="V56" s="26" t="e">
        <f>#REF!</f>
        <v>#REF!</v>
      </c>
      <c r="W56" s="28" t="e">
        <f>#REF!</f>
        <v>#REF!</v>
      </c>
      <c r="X56" s="21" t="e">
        <f>#REF!</f>
        <v>#REF!</v>
      </c>
      <c r="Y56" s="21" t="e">
        <f>#REF!</f>
        <v>#REF!</v>
      </c>
      <c r="Z56" s="26" t="e">
        <f>#REF!</f>
        <v>#REF!</v>
      </c>
      <c r="AA56" s="21" t="e">
        <f>#REF!</f>
        <v>#REF!</v>
      </c>
      <c r="AB56" s="21" t="e">
        <f>#REF!</f>
        <v>#REF!</v>
      </c>
      <c r="AC56" s="21" t="e">
        <f>#REF!</f>
        <v>#REF!</v>
      </c>
      <c r="AD56" s="23"/>
      <c r="AE56" s="23"/>
      <c r="AF56" s="23"/>
      <c r="AG56" s="23"/>
      <c r="AH56" s="23"/>
    </row>
    <row r="57" spans="1:34" x14ac:dyDescent="0.2">
      <c r="A57" t="s">
        <v>29</v>
      </c>
      <c r="B57" s="12" t="e">
        <f>+#REF!</f>
        <v>#REF!</v>
      </c>
      <c r="C57" s="21" t="e">
        <f t="shared" si="3"/>
        <v>#REF!</v>
      </c>
      <c r="D57" s="26" t="e">
        <f t="shared" si="1"/>
        <v>#REF!</v>
      </c>
      <c r="E57" s="28" t="e">
        <f t="shared" si="4"/>
        <v>#REF!</v>
      </c>
      <c r="F57" s="21" t="e">
        <f>#REF!</f>
        <v>#REF!</v>
      </c>
      <c r="G57" s="21" t="e">
        <f>#REF!</f>
        <v>#REF!</v>
      </c>
      <c r="H57" s="21" t="e">
        <f>#REF!</f>
        <v>#REF!</v>
      </c>
      <c r="I57" s="21" t="e">
        <f>#REF!</f>
        <v>#REF!</v>
      </c>
      <c r="J57" s="26" t="e">
        <f>#REF!</f>
        <v>#REF!</v>
      </c>
      <c r="K57" s="26" t="e">
        <f>#REF!</f>
        <v>#REF!</v>
      </c>
      <c r="L57" s="26" t="e">
        <f>#REF!</f>
        <v>#REF!</v>
      </c>
      <c r="M57" s="26" t="e">
        <f>#REF!</f>
        <v>#REF!</v>
      </c>
      <c r="N57" s="28" t="e">
        <f>#REF!</f>
        <v>#REF!</v>
      </c>
      <c r="O57" s="26" t="e">
        <f>#REF!</f>
        <v>#REF!</v>
      </c>
      <c r="P57" s="21" t="e">
        <f>#REF!</f>
        <v>#REF!</v>
      </c>
      <c r="Q57" s="26" t="e">
        <f>#REF!</f>
        <v>#REF!</v>
      </c>
      <c r="R57" s="26" t="e">
        <f>#REF!</f>
        <v>#REF!</v>
      </c>
      <c r="S57" s="26" t="e">
        <f>#REF!</f>
        <v>#REF!</v>
      </c>
      <c r="T57" s="26" t="e">
        <f>#REF!</f>
        <v>#REF!</v>
      </c>
      <c r="U57" s="26" t="e">
        <f>#REF!</f>
        <v>#REF!</v>
      </c>
      <c r="V57" s="26" t="e">
        <f>#REF!</f>
        <v>#REF!</v>
      </c>
      <c r="W57" s="28" t="e">
        <f>#REF!</f>
        <v>#REF!</v>
      </c>
      <c r="X57" s="21" t="e">
        <f>#REF!</f>
        <v>#REF!</v>
      </c>
      <c r="Y57" s="21" t="e">
        <f>#REF!</f>
        <v>#REF!</v>
      </c>
      <c r="Z57" s="26" t="e">
        <f>#REF!</f>
        <v>#REF!</v>
      </c>
      <c r="AA57" s="21" t="e">
        <f>#REF!</f>
        <v>#REF!</v>
      </c>
      <c r="AB57" s="21" t="e">
        <f>#REF!</f>
        <v>#REF!</v>
      </c>
      <c r="AC57" s="21" t="e">
        <f>#REF!</f>
        <v>#REF!</v>
      </c>
      <c r="AD57" s="23"/>
      <c r="AE57" s="23"/>
      <c r="AF57" s="23"/>
      <c r="AG57" s="23"/>
      <c r="AH57" s="23"/>
    </row>
    <row r="58" spans="1:34" x14ac:dyDescent="0.2">
      <c r="A58" t="s">
        <v>30</v>
      </c>
      <c r="B58" s="12" t="e">
        <f>+#REF!</f>
        <v>#REF!</v>
      </c>
      <c r="C58" s="21" t="e">
        <f t="shared" si="3"/>
        <v>#REF!</v>
      </c>
      <c r="D58" s="26" t="e">
        <f t="shared" si="1"/>
        <v>#REF!</v>
      </c>
      <c r="E58" s="28" t="e">
        <f t="shared" si="4"/>
        <v>#REF!</v>
      </c>
      <c r="F58" s="21" t="e">
        <f>#REF!</f>
        <v>#REF!</v>
      </c>
      <c r="G58" s="21" t="e">
        <f>#REF!</f>
        <v>#REF!</v>
      </c>
      <c r="H58" s="21" t="e">
        <f>#REF!</f>
        <v>#REF!</v>
      </c>
      <c r="I58" s="21" t="e">
        <f>#REF!</f>
        <v>#REF!</v>
      </c>
      <c r="J58" s="26" t="e">
        <f>#REF!</f>
        <v>#REF!</v>
      </c>
      <c r="K58" s="26" t="e">
        <f>#REF!</f>
        <v>#REF!</v>
      </c>
      <c r="L58" s="26" t="e">
        <f>#REF!</f>
        <v>#REF!</v>
      </c>
      <c r="M58" s="26" t="e">
        <f>#REF!</f>
        <v>#REF!</v>
      </c>
      <c r="N58" s="28" t="e">
        <f>#REF!</f>
        <v>#REF!</v>
      </c>
      <c r="O58" s="26" t="e">
        <f>#REF!</f>
        <v>#REF!</v>
      </c>
      <c r="P58" s="21" t="e">
        <f>#REF!</f>
        <v>#REF!</v>
      </c>
      <c r="Q58" s="26" t="e">
        <f>#REF!</f>
        <v>#REF!</v>
      </c>
      <c r="R58" s="26" t="e">
        <f>#REF!</f>
        <v>#REF!</v>
      </c>
      <c r="S58" s="26" t="e">
        <f>#REF!</f>
        <v>#REF!</v>
      </c>
      <c r="T58" s="26" t="e">
        <f>#REF!</f>
        <v>#REF!</v>
      </c>
      <c r="U58" s="26" t="e">
        <f>#REF!</f>
        <v>#REF!</v>
      </c>
      <c r="V58" s="26" t="e">
        <f>#REF!</f>
        <v>#REF!</v>
      </c>
      <c r="W58" s="28" t="e">
        <f>#REF!</f>
        <v>#REF!</v>
      </c>
      <c r="X58" s="21" t="e">
        <f>#REF!</f>
        <v>#REF!</v>
      </c>
      <c r="Y58" s="21" t="e">
        <f>#REF!</f>
        <v>#REF!</v>
      </c>
      <c r="Z58" s="26" t="e">
        <f>#REF!</f>
        <v>#REF!</v>
      </c>
      <c r="AA58" s="21" t="e">
        <f>#REF!</f>
        <v>#REF!</v>
      </c>
      <c r="AB58" s="21" t="e">
        <f>#REF!</f>
        <v>#REF!</v>
      </c>
      <c r="AC58" s="21" t="e">
        <f>#REF!</f>
        <v>#REF!</v>
      </c>
      <c r="AD58" s="23"/>
      <c r="AE58" s="23"/>
      <c r="AF58" s="23"/>
      <c r="AG58" s="23"/>
      <c r="AH58" s="23"/>
    </row>
    <row r="59" spans="1:34" x14ac:dyDescent="0.2">
      <c r="A59" t="s">
        <v>31</v>
      </c>
      <c r="B59" s="12" t="e">
        <f>+#REF!</f>
        <v>#REF!</v>
      </c>
      <c r="C59" s="21" t="e">
        <f t="shared" si="3"/>
        <v>#REF!</v>
      </c>
      <c r="D59" s="26" t="e">
        <f t="shared" si="1"/>
        <v>#REF!</v>
      </c>
      <c r="E59" s="28" t="e">
        <f t="shared" si="4"/>
        <v>#REF!</v>
      </c>
      <c r="F59" s="21" t="e">
        <f>#REF!</f>
        <v>#REF!</v>
      </c>
      <c r="G59" s="21" t="e">
        <f>#REF!</f>
        <v>#REF!</v>
      </c>
      <c r="H59" s="21" t="e">
        <f>#REF!</f>
        <v>#REF!</v>
      </c>
      <c r="I59" s="21" t="e">
        <f>#REF!</f>
        <v>#REF!</v>
      </c>
      <c r="J59" s="26" t="e">
        <f>#REF!</f>
        <v>#REF!</v>
      </c>
      <c r="K59" s="26" t="e">
        <f>#REF!</f>
        <v>#REF!</v>
      </c>
      <c r="L59" s="26" t="e">
        <f>#REF!</f>
        <v>#REF!</v>
      </c>
      <c r="M59" s="26" t="e">
        <f>#REF!</f>
        <v>#REF!</v>
      </c>
      <c r="N59" s="28" t="e">
        <f>#REF!</f>
        <v>#REF!</v>
      </c>
      <c r="O59" s="26" t="e">
        <f>#REF!</f>
        <v>#REF!</v>
      </c>
      <c r="P59" s="21" t="e">
        <f>#REF!</f>
        <v>#REF!</v>
      </c>
      <c r="Q59" s="26" t="e">
        <f>#REF!</f>
        <v>#REF!</v>
      </c>
      <c r="R59" s="26" t="e">
        <f>#REF!</f>
        <v>#REF!</v>
      </c>
      <c r="S59" s="26" t="e">
        <f>#REF!</f>
        <v>#REF!</v>
      </c>
      <c r="T59" s="26" t="e">
        <f>#REF!</f>
        <v>#REF!</v>
      </c>
      <c r="U59" s="26" t="e">
        <f>#REF!</f>
        <v>#REF!</v>
      </c>
      <c r="V59" s="26" t="e">
        <f>#REF!</f>
        <v>#REF!</v>
      </c>
      <c r="W59" s="28" t="e">
        <f>#REF!</f>
        <v>#REF!</v>
      </c>
      <c r="X59" s="21" t="e">
        <f>#REF!</f>
        <v>#REF!</v>
      </c>
      <c r="Y59" s="21" t="e">
        <f>#REF!</f>
        <v>#REF!</v>
      </c>
      <c r="Z59" s="26" t="e">
        <f>#REF!</f>
        <v>#REF!</v>
      </c>
      <c r="AA59" s="21" t="e">
        <f>#REF!</f>
        <v>#REF!</v>
      </c>
      <c r="AB59" s="21" t="e">
        <f>#REF!</f>
        <v>#REF!</v>
      </c>
      <c r="AC59" s="21" t="e">
        <f>#REF!</f>
        <v>#REF!</v>
      </c>
      <c r="AD59" s="23"/>
      <c r="AE59" s="23"/>
      <c r="AF59" s="23"/>
      <c r="AG59" s="23"/>
      <c r="AH59" s="23"/>
    </row>
    <row r="60" spans="1:34" x14ac:dyDescent="0.2">
      <c r="A60" t="s">
        <v>32</v>
      </c>
      <c r="B60" s="12" t="e">
        <f>+#REF!</f>
        <v>#REF!</v>
      </c>
      <c r="C60" s="21" t="e">
        <f t="shared" si="3"/>
        <v>#REF!</v>
      </c>
      <c r="D60" s="26" t="e">
        <f t="shared" si="1"/>
        <v>#REF!</v>
      </c>
      <c r="E60" s="28" t="e">
        <f t="shared" si="4"/>
        <v>#REF!</v>
      </c>
      <c r="F60" s="21" t="e">
        <f>#REF!</f>
        <v>#REF!</v>
      </c>
      <c r="G60" s="21" t="e">
        <f>#REF!</f>
        <v>#REF!</v>
      </c>
      <c r="H60" s="21" t="e">
        <f>#REF!</f>
        <v>#REF!</v>
      </c>
      <c r="I60" s="21" t="e">
        <f>#REF!</f>
        <v>#REF!</v>
      </c>
      <c r="J60" s="26" t="e">
        <f>#REF!</f>
        <v>#REF!</v>
      </c>
      <c r="K60" s="26" t="e">
        <f>#REF!</f>
        <v>#REF!</v>
      </c>
      <c r="L60" s="26" t="e">
        <f>#REF!</f>
        <v>#REF!</v>
      </c>
      <c r="M60" s="26" t="e">
        <f>#REF!</f>
        <v>#REF!</v>
      </c>
      <c r="N60" s="28" t="e">
        <f>#REF!</f>
        <v>#REF!</v>
      </c>
      <c r="O60" s="26" t="e">
        <f>#REF!</f>
        <v>#REF!</v>
      </c>
      <c r="P60" s="21" t="e">
        <f>#REF!</f>
        <v>#REF!</v>
      </c>
      <c r="Q60" s="26" t="e">
        <f>#REF!</f>
        <v>#REF!</v>
      </c>
      <c r="R60" s="26" t="e">
        <f>#REF!</f>
        <v>#REF!</v>
      </c>
      <c r="S60" s="26" t="e">
        <f>#REF!</f>
        <v>#REF!</v>
      </c>
      <c r="T60" s="26" t="e">
        <f>#REF!</f>
        <v>#REF!</v>
      </c>
      <c r="U60" s="26" t="e">
        <f>#REF!</f>
        <v>#REF!</v>
      </c>
      <c r="V60" s="26" t="e">
        <f>#REF!</f>
        <v>#REF!</v>
      </c>
      <c r="W60" s="28" t="e">
        <f>#REF!</f>
        <v>#REF!</v>
      </c>
      <c r="X60" s="21" t="e">
        <f>#REF!</f>
        <v>#REF!</v>
      </c>
      <c r="Y60" s="21" t="e">
        <f>#REF!</f>
        <v>#REF!</v>
      </c>
      <c r="Z60" s="26" t="e">
        <f>#REF!</f>
        <v>#REF!</v>
      </c>
      <c r="AA60" s="21" t="e">
        <f>#REF!</f>
        <v>#REF!</v>
      </c>
      <c r="AB60" s="21" t="e">
        <f>#REF!</f>
        <v>#REF!</v>
      </c>
      <c r="AC60" s="21" t="e">
        <f>#REF!</f>
        <v>#REF!</v>
      </c>
      <c r="AD60" s="23"/>
      <c r="AE60" s="23"/>
      <c r="AF60" s="23"/>
      <c r="AG60" s="23"/>
      <c r="AH60" s="23"/>
    </row>
    <row r="61" spans="1:34" x14ac:dyDescent="0.2">
      <c r="A61" t="s">
        <v>33</v>
      </c>
      <c r="B61" s="12" t="e">
        <f>+#REF!</f>
        <v>#REF!</v>
      </c>
      <c r="C61" s="21" t="e">
        <f t="shared" si="3"/>
        <v>#REF!</v>
      </c>
      <c r="D61" s="26" t="e">
        <f t="shared" si="1"/>
        <v>#REF!</v>
      </c>
      <c r="E61" s="28" t="e">
        <f t="shared" si="4"/>
        <v>#REF!</v>
      </c>
      <c r="F61" s="21" t="e">
        <f>#REF!</f>
        <v>#REF!</v>
      </c>
      <c r="G61" s="21" t="e">
        <f>#REF!</f>
        <v>#REF!</v>
      </c>
      <c r="H61" s="21" t="e">
        <f>#REF!</f>
        <v>#REF!</v>
      </c>
      <c r="I61" s="21" t="e">
        <f>#REF!</f>
        <v>#REF!</v>
      </c>
      <c r="J61" s="26" t="e">
        <f>#REF!</f>
        <v>#REF!</v>
      </c>
      <c r="K61" s="26" t="e">
        <f>#REF!</f>
        <v>#REF!</v>
      </c>
      <c r="L61" s="26" t="e">
        <f>#REF!</f>
        <v>#REF!</v>
      </c>
      <c r="M61" s="26" t="e">
        <f>#REF!</f>
        <v>#REF!</v>
      </c>
      <c r="N61" s="28" t="e">
        <f>#REF!</f>
        <v>#REF!</v>
      </c>
      <c r="O61" s="26" t="e">
        <f>#REF!</f>
        <v>#REF!</v>
      </c>
      <c r="P61" s="21" t="e">
        <f>#REF!</f>
        <v>#REF!</v>
      </c>
      <c r="Q61" s="26" t="e">
        <f>#REF!</f>
        <v>#REF!</v>
      </c>
      <c r="R61" s="26" t="e">
        <f>#REF!</f>
        <v>#REF!</v>
      </c>
      <c r="S61" s="26" t="e">
        <f>#REF!</f>
        <v>#REF!</v>
      </c>
      <c r="T61" s="26" t="e">
        <f>#REF!</f>
        <v>#REF!</v>
      </c>
      <c r="U61" s="26" t="e">
        <f>#REF!</f>
        <v>#REF!</v>
      </c>
      <c r="V61" s="26" t="e">
        <f>#REF!</f>
        <v>#REF!</v>
      </c>
      <c r="W61" s="28" t="e">
        <f>#REF!</f>
        <v>#REF!</v>
      </c>
      <c r="X61" s="21" t="e">
        <f>#REF!</f>
        <v>#REF!</v>
      </c>
      <c r="Y61" s="21" t="e">
        <f>#REF!</f>
        <v>#REF!</v>
      </c>
      <c r="Z61" s="26" t="e">
        <f>#REF!</f>
        <v>#REF!</v>
      </c>
      <c r="AA61" s="21" t="e">
        <f>#REF!</f>
        <v>#REF!</v>
      </c>
      <c r="AB61" s="21" t="e">
        <f>#REF!</f>
        <v>#REF!</v>
      </c>
      <c r="AC61" s="21" t="e">
        <f>#REF!</f>
        <v>#REF!</v>
      </c>
      <c r="AD61" s="23"/>
      <c r="AE61" s="23"/>
      <c r="AF61" s="23"/>
      <c r="AG61" s="23"/>
      <c r="AH61" s="23"/>
    </row>
    <row r="62" spans="1:34" x14ac:dyDescent="0.2">
      <c r="A62" t="s">
        <v>34</v>
      </c>
      <c r="B62" s="12" t="e">
        <f>+#REF!</f>
        <v>#REF!</v>
      </c>
      <c r="C62" s="21" t="e">
        <f t="shared" si="3"/>
        <v>#REF!</v>
      </c>
      <c r="D62" s="26" t="e">
        <f t="shared" si="1"/>
        <v>#REF!</v>
      </c>
      <c r="E62" s="28" t="e">
        <f t="shared" si="4"/>
        <v>#REF!</v>
      </c>
      <c r="F62" s="21" t="e">
        <f>#REF!</f>
        <v>#REF!</v>
      </c>
      <c r="G62" s="21" t="e">
        <f>#REF!</f>
        <v>#REF!</v>
      </c>
      <c r="H62" s="21" t="e">
        <f>#REF!</f>
        <v>#REF!</v>
      </c>
      <c r="I62" s="21" t="e">
        <f>#REF!</f>
        <v>#REF!</v>
      </c>
      <c r="J62" s="26" t="e">
        <f>#REF!</f>
        <v>#REF!</v>
      </c>
      <c r="K62" s="26" t="e">
        <f>#REF!</f>
        <v>#REF!</v>
      </c>
      <c r="L62" s="26" t="e">
        <f>#REF!</f>
        <v>#REF!</v>
      </c>
      <c r="M62" s="26" t="e">
        <f>#REF!</f>
        <v>#REF!</v>
      </c>
      <c r="N62" s="28" t="e">
        <f>#REF!</f>
        <v>#REF!</v>
      </c>
      <c r="O62" s="26" t="e">
        <f>#REF!</f>
        <v>#REF!</v>
      </c>
      <c r="P62" s="21" t="e">
        <f>#REF!</f>
        <v>#REF!</v>
      </c>
      <c r="Q62" s="26" t="e">
        <f>#REF!</f>
        <v>#REF!</v>
      </c>
      <c r="R62" s="26" t="e">
        <f>#REF!</f>
        <v>#REF!</v>
      </c>
      <c r="S62" s="26" t="e">
        <f>#REF!</f>
        <v>#REF!</v>
      </c>
      <c r="T62" s="26" t="e">
        <f>#REF!</f>
        <v>#REF!</v>
      </c>
      <c r="U62" s="26" t="e">
        <f>#REF!</f>
        <v>#REF!</v>
      </c>
      <c r="V62" s="26" t="e">
        <f>#REF!</f>
        <v>#REF!</v>
      </c>
      <c r="W62" s="28" t="e">
        <f>#REF!</f>
        <v>#REF!</v>
      </c>
      <c r="X62" s="21" t="e">
        <f>#REF!</f>
        <v>#REF!</v>
      </c>
      <c r="Y62" s="21" t="e">
        <f>#REF!</f>
        <v>#REF!</v>
      </c>
      <c r="Z62" s="26" t="e">
        <f>#REF!</f>
        <v>#REF!</v>
      </c>
      <c r="AA62" s="21" t="e">
        <f>#REF!</f>
        <v>#REF!</v>
      </c>
      <c r="AB62" s="21" t="e">
        <f>#REF!</f>
        <v>#REF!</v>
      </c>
      <c r="AC62" s="21" t="e">
        <f>#REF!</f>
        <v>#REF!</v>
      </c>
      <c r="AD62" s="23"/>
      <c r="AE62" s="23"/>
      <c r="AF62" s="23"/>
      <c r="AG62" s="23"/>
      <c r="AH62" s="23"/>
    </row>
    <row r="63" spans="1:34" x14ac:dyDescent="0.2">
      <c r="A63" t="s">
        <v>35</v>
      </c>
      <c r="B63" s="12" t="e">
        <f>+#REF!</f>
        <v>#REF!</v>
      </c>
      <c r="C63" s="21" t="e">
        <f t="shared" si="3"/>
        <v>#REF!</v>
      </c>
      <c r="D63" s="26" t="e">
        <f t="shared" si="1"/>
        <v>#REF!</v>
      </c>
      <c r="E63" s="28" t="e">
        <f t="shared" si="4"/>
        <v>#REF!</v>
      </c>
      <c r="F63" s="21" t="e">
        <f>#REF!</f>
        <v>#REF!</v>
      </c>
      <c r="G63" s="21" t="e">
        <f>#REF!</f>
        <v>#REF!</v>
      </c>
      <c r="H63" s="21" t="e">
        <f>#REF!</f>
        <v>#REF!</v>
      </c>
      <c r="I63" s="21" t="e">
        <f>#REF!</f>
        <v>#REF!</v>
      </c>
      <c r="J63" s="26" t="e">
        <f>#REF!</f>
        <v>#REF!</v>
      </c>
      <c r="K63" s="26" t="e">
        <f>#REF!</f>
        <v>#REF!</v>
      </c>
      <c r="L63" s="26" t="e">
        <f>#REF!</f>
        <v>#REF!</v>
      </c>
      <c r="M63" s="26" t="e">
        <f>#REF!</f>
        <v>#REF!</v>
      </c>
      <c r="N63" s="28" t="e">
        <f>#REF!</f>
        <v>#REF!</v>
      </c>
      <c r="O63" s="26" t="e">
        <f>#REF!</f>
        <v>#REF!</v>
      </c>
      <c r="P63" s="21" t="e">
        <f>#REF!</f>
        <v>#REF!</v>
      </c>
      <c r="Q63" s="26" t="e">
        <f>#REF!</f>
        <v>#REF!</v>
      </c>
      <c r="R63" s="26" t="e">
        <f>#REF!</f>
        <v>#REF!</v>
      </c>
      <c r="S63" s="26" t="e">
        <f>#REF!</f>
        <v>#REF!</v>
      </c>
      <c r="T63" s="26" t="e">
        <f>#REF!</f>
        <v>#REF!</v>
      </c>
      <c r="U63" s="26" t="e">
        <f>#REF!</f>
        <v>#REF!</v>
      </c>
      <c r="V63" s="26" t="e">
        <f>#REF!</f>
        <v>#REF!</v>
      </c>
      <c r="W63" s="28" t="e">
        <f>#REF!</f>
        <v>#REF!</v>
      </c>
      <c r="X63" s="21" t="e">
        <f>#REF!</f>
        <v>#REF!</v>
      </c>
      <c r="Y63" s="21" t="e">
        <f>#REF!</f>
        <v>#REF!</v>
      </c>
      <c r="Z63" s="26" t="e">
        <f>#REF!</f>
        <v>#REF!</v>
      </c>
      <c r="AA63" s="21" t="e">
        <f>#REF!</f>
        <v>#REF!</v>
      </c>
      <c r="AB63" s="21" t="e">
        <f>#REF!</f>
        <v>#REF!</v>
      </c>
      <c r="AC63" s="21" t="e">
        <f>#REF!</f>
        <v>#REF!</v>
      </c>
      <c r="AD63" s="23"/>
      <c r="AE63" s="23"/>
      <c r="AF63" s="23"/>
      <c r="AG63" s="23"/>
      <c r="AH63" s="23"/>
    </row>
    <row r="64" spans="1:34" x14ac:dyDescent="0.2">
      <c r="A64" t="s">
        <v>36</v>
      </c>
      <c r="B64" s="12" t="e">
        <f>+#REF!</f>
        <v>#REF!</v>
      </c>
      <c r="C64" s="21" t="e">
        <f t="shared" si="3"/>
        <v>#REF!</v>
      </c>
      <c r="D64" s="26" t="e">
        <f t="shared" si="1"/>
        <v>#REF!</v>
      </c>
      <c r="E64" s="28" t="e">
        <f t="shared" si="4"/>
        <v>#REF!</v>
      </c>
      <c r="F64" s="21" t="e">
        <f>#REF!</f>
        <v>#REF!</v>
      </c>
      <c r="G64" s="21" t="e">
        <f>#REF!</f>
        <v>#REF!</v>
      </c>
      <c r="H64" s="21" t="e">
        <f>#REF!</f>
        <v>#REF!</v>
      </c>
      <c r="I64" s="21" t="e">
        <f>#REF!</f>
        <v>#REF!</v>
      </c>
      <c r="J64" s="26" t="e">
        <f>#REF!</f>
        <v>#REF!</v>
      </c>
      <c r="K64" s="26" t="e">
        <f>#REF!</f>
        <v>#REF!</v>
      </c>
      <c r="L64" s="26" t="e">
        <f>#REF!</f>
        <v>#REF!</v>
      </c>
      <c r="M64" s="26" t="e">
        <f>#REF!</f>
        <v>#REF!</v>
      </c>
      <c r="N64" s="28" t="e">
        <f>#REF!</f>
        <v>#REF!</v>
      </c>
      <c r="O64" s="26" t="e">
        <f>#REF!</f>
        <v>#REF!</v>
      </c>
      <c r="P64" s="21" t="e">
        <f>#REF!</f>
        <v>#REF!</v>
      </c>
      <c r="Q64" s="26" t="e">
        <f>#REF!</f>
        <v>#REF!</v>
      </c>
      <c r="R64" s="26" t="e">
        <f>#REF!</f>
        <v>#REF!</v>
      </c>
      <c r="S64" s="26" t="e">
        <f>#REF!</f>
        <v>#REF!</v>
      </c>
      <c r="T64" s="26" t="e">
        <f>#REF!</f>
        <v>#REF!</v>
      </c>
      <c r="U64" s="26" t="e">
        <f>#REF!</f>
        <v>#REF!</v>
      </c>
      <c r="V64" s="26" t="e">
        <f>#REF!</f>
        <v>#REF!</v>
      </c>
      <c r="W64" s="28" t="e">
        <f>#REF!</f>
        <v>#REF!</v>
      </c>
      <c r="X64" s="21" t="e">
        <f>#REF!</f>
        <v>#REF!</v>
      </c>
      <c r="Y64" s="21" t="e">
        <f>#REF!</f>
        <v>#REF!</v>
      </c>
      <c r="Z64" s="26" t="e">
        <f>#REF!</f>
        <v>#REF!</v>
      </c>
      <c r="AA64" s="21" t="e">
        <f>#REF!</f>
        <v>#REF!</v>
      </c>
      <c r="AB64" s="21" t="e">
        <f>#REF!</f>
        <v>#REF!</v>
      </c>
      <c r="AC64" s="21" t="e">
        <f>#REF!</f>
        <v>#REF!</v>
      </c>
      <c r="AD64" s="23"/>
      <c r="AE64" s="23"/>
      <c r="AF64" s="23"/>
      <c r="AG64" s="23"/>
      <c r="AH64" s="23"/>
    </row>
    <row r="65" spans="1:34" x14ac:dyDescent="0.2">
      <c r="A65" t="s">
        <v>37</v>
      </c>
      <c r="B65" s="12" t="e">
        <f>+#REF!</f>
        <v>#REF!</v>
      </c>
      <c r="C65" s="21" t="e">
        <f t="shared" si="3"/>
        <v>#REF!</v>
      </c>
      <c r="D65" s="26" t="e">
        <f t="shared" si="1"/>
        <v>#REF!</v>
      </c>
      <c r="E65" s="28" t="e">
        <f t="shared" si="4"/>
        <v>#REF!</v>
      </c>
      <c r="F65" s="21" t="e">
        <f>#REF!</f>
        <v>#REF!</v>
      </c>
      <c r="G65" s="21" t="e">
        <f>#REF!</f>
        <v>#REF!</v>
      </c>
      <c r="H65" s="21" t="e">
        <f>#REF!</f>
        <v>#REF!</v>
      </c>
      <c r="I65" s="21" t="e">
        <f>#REF!</f>
        <v>#REF!</v>
      </c>
      <c r="J65" s="26" t="e">
        <f>#REF!</f>
        <v>#REF!</v>
      </c>
      <c r="K65" s="26" t="e">
        <f>#REF!</f>
        <v>#REF!</v>
      </c>
      <c r="L65" s="26" t="e">
        <f>#REF!</f>
        <v>#REF!</v>
      </c>
      <c r="M65" s="26" t="e">
        <f>#REF!</f>
        <v>#REF!</v>
      </c>
      <c r="N65" s="28" t="e">
        <f>#REF!</f>
        <v>#REF!</v>
      </c>
      <c r="O65" s="26" t="e">
        <f>#REF!</f>
        <v>#REF!</v>
      </c>
      <c r="P65" s="21" t="e">
        <f>#REF!</f>
        <v>#REF!</v>
      </c>
      <c r="Q65" s="26" t="e">
        <f>#REF!</f>
        <v>#REF!</v>
      </c>
      <c r="R65" s="26" t="e">
        <f>#REF!</f>
        <v>#REF!</v>
      </c>
      <c r="S65" s="26" t="e">
        <f>#REF!</f>
        <v>#REF!</v>
      </c>
      <c r="T65" s="26" t="e">
        <f>#REF!</f>
        <v>#REF!</v>
      </c>
      <c r="U65" s="26" t="e">
        <f>#REF!</f>
        <v>#REF!</v>
      </c>
      <c r="V65" s="26" t="e">
        <f>#REF!</f>
        <v>#REF!</v>
      </c>
      <c r="W65" s="28" t="e">
        <f>#REF!</f>
        <v>#REF!</v>
      </c>
      <c r="X65" s="21" t="e">
        <f>#REF!</f>
        <v>#REF!</v>
      </c>
      <c r="Y65" s="21" t="e">
        <f>#REF!</f>
        <v>#REF!</v>
      </c>
      <c r="Z65" s="26" t="e">
        <f>#REF!</f>
        <v>#REF!</v>
      </c>
      <c r="AA65" s="21" t="e">
        <f>#REF!</f>
        <v>#REF!</v>
      </c>
      <c r="AB65" s="21" t="e">
        <f>#REF!</f>
        <v>#REF!</v>
      </c>
      <c r="AC65" s="21" t="e">
        <f>#REF!</f>
        <v>#REF!</v>
      </c>
      <c r="AD65" s="23"/>
      <c r="AE65" s="23"/>
      <c r="AF65" s="23"/>
      <c r="AG65" s="23"/>
      <c r="AH65" s="23"/>
    </row>
    <row r="66" spans="1:34" x14ac:dyDescent="0.2">
      <c r="B66" s="12" t="e">
        <f>+#REF!</f>
        <v>#REF!</v>
      </c>
      <c r="C66" s="21" t="e">
        <f>+F66+G66+H66+I66+Q66+R66+S66+Z66+AA66+AB66+AD66+AE66+AF66</f>
        <v>#REF!</v>
      </c>
      <c r="D66" s="26" t="e">
        <f t="shared" si="1"/>
        <v>#REF!</v>
      </c>
      <c r="E66" s="28" t="e">
        <f>+O66+Y66</f>
        <v>#REF!</v>
      </c>
      <c r="F66" s="21" t="e">
        <f>#REF!</f>
        <v>#REF!</v>
      </c>
      <c r="G66" s="21" t="e">
        <f>#REF!</f>
        <v>#REF!</v>
      </c>
      <c r="H66" s="21" t="e">
        <f>#REF!</f>
        <v>#REF!</v>
      </c>
      <c r="I66" s="21" t="e">
        <f>#REF!</f>
        <v>#REF!</v>
      </c>
      <c r="J66" s="26" t="e">
        <f>#REF!</f>
        <v>#REF!</v>
      </c>
      <c r="K66" s="26" t="e">
        <f>#REF!</f>
        <v>#REF!</v>
      </c>
      <c r="L66" s="26" t="e">
        <f>#REF!</f>
        <v>#REF!</v>
      </c>
      <c r="M66" s="26" t="e">
        <f>#REF!</f>
        <v>#REF!</v>
      </c>
      <c r="N66" s="28" t="e">
        <f>#REF!</f>
        <v>#REF!</v>
      </c>
      <c r="O66" s="26" t="e">
        <f>#REF!</f>
        <v>#REF!</v>
      </c>
      <c r="P66" s="21" t="e">
        <f>#REF!</f>
        <v>#REF!</v>
      </c>
      <c r="Q66" s="26" t="e">
        <f>#REF!</f>
        <v>#REF!</v>
      </c>
      <c r="R66" s="26" t="e">
        <f>#REF!</f>
        <v>#REF!</v>
      </c>
      <c r="S66" s="26" t="e">
        <f>#REF!</f>
        <v>#REF!</v>
      </c>
      <c r="T66" s="26" t="e">
        <f>#REF!</f>
        <v>#REF!</v>
      </c>
      <c r="U66" s="26" t="e">
        <f>#REF!</f>
        <v>#REF!</v>
      </c>
      <c r="V66" s="26" t="e">
        <f>#REF!</f>
        <v>#REF!</v>
      </c>
      <c r="W66" s="28" t="e">
        <f>#REF!</f>
        <v>#REF!</v>
      </c>
      <c r="X66" s="21" t="e">
        <f>#REF!</f>
        <v>#REF!</v>
      </c>
      <c r="Y66" s="21" t="e">
        <f>#REF!</f>
        <v>#REF!</v>
      </c>
      <c r="Z66" s="26" t="e">
        <f>#REF!</f>
        <v>#REF!</v>
      </c>
      <c r="AA66" s="21" t="e">
        <f>#REF!</f>
        <v>#REF!</v>
      </c>
      <c r="AB66" s="21" t="e">
        <f>#REF!</f>
        <v>#REF!</v>
      </c>
      <c r="AC66" s="21" t="e">
        <f>#REF!</f>
        <v>#REF!</v>
      </c>
      <c r="AD66" s="23"/>
      <c r="AE66" s="23"/>
      <c r="AF66" s="23"/>
      <c r="AG66" s="23"/>
      <c r="AH66" s="23"/>
    </row>
    <row r="67" spans="1:34" x14ac:dyDescent="0.2">
      <c r="B67" s="12" t="e">
        <f>+#REF!</f>
        <v>#REF!</v>
      </c>
      <c r="C67" s="21" t="e">
        <f>SUM(C27:C66)</f>
        <v>#REF!</v>
      </c>
      <c r="D67" s="26" t="e">
        <f t="shared" si="1"/>
        <v>#REF!</v>
      </c>
      <c r="E67" s="28" t="e">
        <f>SUM(E27:E66)</f>
        <v>#REF!</v>
      </c>
      <c r="F67" s="21" t="e">
        <f>#REF!</f>
        <v>#REF!</v>
      </c>
      <c r="G67" s="21" t="e">
        <f>#REF!</f>
        <v>#REF!</v>
      </c>
      <c r="H67" s="21" t="e">
        <f>#REF!</f>
        <v>#REF!</v>
      </c>
      <c r="I67" s="21" t="e">
        <f>#REF!</f>
        <v>#REF!</v>
      </c>
      <c r="J67" s="26" t="e">
        <f>#REF!</f>
        <v>#REF!</v>
      </c>
      <c r="K67" s="26" t="e">
        <f>#REF!</f>
        <v>#REF!</v>
      </c>
      <c r="L67" s="26" t="e">
        <f>#REF!</f>
        <v>#REF!</v>
      </c>
      <c r="M67" s="26" t="e">
        <f>#REF!</f>
        <v>#REF!</v>
      </c>
      <c r="N67" s="28" t="e">
        <f>#REF!</f>
        <v>#REF!</v>
      </c>
      <c r="O67" s="26" t="e">
        <f>#REF!</f>
        <v>#REF!</v>
      </c>
      <c r="P67" s="21" t="e">
        <f>#REF!</f>
        <v>#REF!</v>
      </c>
      <c r="Q67" s="26" t="e">
        <f>#REF!</f>
        <v>#REF!</v>
      </c>
      <c r="R67" s="26" t="e">
        <f>#REF!</f>
        <v>#REF!</v>
      </c>
      <c r="S67" s="26" t="e">
        <f>#REF!</f>
        <v>#REF!</v>
      </c>
      <c r="T67" s="26" t="e">
        <f>#REF!</f>
        <v>#REF!</v>
      </c>
      <c r="U67" s="26" t="e">
        <f>#REF!</f>
        <v>#REF!</v>
      </c>
      <c r="V67" s="26" t="e">
        <f>#REF!</f>
        <v>#REF!</v>
      </c>
      <c r="W67" s="28" t="e">
        <f>#REF!</f>
        <v>#REF!</v>
      </c>
      <c r="X67" s="21" t="e">
        <f>#REF!</f>
        <v>#REF!</v>
      </c>
      <c r="Y67" s="21" t="e">
        <f>#REF!</f>
        <v>#REF!</v>
      </c>
      <c r="Z67" s="26" t="e">
        <f>#REF!</f>
        <v>#REF!</v>
      </c>
      <c r="AA67" s="21" t="e">
        <f>#REF!</f>
        <v>#REF!</v>
      </c>
      <c r="AB67" s="21" t="e">
        <f>#REF!</f>
        <v>#REF!</v>
      </c>
      <c r="AC67" s="21" t="e">
        <f>#REF!</f>
        <v>#REF!</v>
      </c>
      <c r="AD67" s="23"/>
      <c r="AE67" s="23"/>
      <c r="AF67" s="23"/>
      <c r="AG67" s="23"/>
      <c r="AH67" s="23"/>
    </row>
    <row r="68" spans="1:34" x14ac:dyDescent="0.2">
      <c r="B68" s="12"/>
      <c r="C68" s="21"/>
      <c r="D68" s="26"/>
      <c r="E68" s="28"/>
      <c r="F68" s="21"/>
      <c r="G68" s="21"/>
      <c r="H68" s="21"/>
      <c r="I68" s="21"/>
      <c r="J68" s="26"/>
      <c r="K68" s="26"/>
      <c r="L68" s="26"/>
      <c r="M68" s="26"/>
      <c r="N68" s="28"/>
      <c r="O68" s="26"/>
      <c r="P68" s="21"/>
      <c r="Q68" s="26"/>
      <c r="R68" s="26"/>
      <c r="S68" s="26"/>
      <c r="T68" s="26"/>
      <c r="U68" s="26"/>
      <c r="V68" s="26"/>
      <c r="W68" s="28"/>
      <c r="X68" s="21"/>
      <c r="Y68" s="21"/>
      <c r="Z68" s="26"/>
      <c r="AA68" s="21"/>
      <c r="AB68" s="21"/>
      <c r="AC68" s="21"/>
    </row>
    <row r="69" spans="1:34" x14ac:dyDescent="0.2">
      <c r="B69" s="12"/>
    </row>
    <row r="70" spans="1:34" x14ac:dyDescent="0.2">
      <c r="B70" s="12" t="e">
        <f>+#REF!</f>
        <v>#REF!</v>
      </c>
    </row>
  </sheetData>
  <pageMargins left="0.7" right="0.7" top="0.75" bottom="0.75" header="0.3" footer="0.3"/>
  <pageSetup scale="7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M39"/>
  <sheetViews>
    <sheetView showOutlineSymbols="0" topLeftCell="B6" zoomScaleNormal="100" workbookViewId="0">
      <selection activeCell="C9" sqref="C9:C38"/>
    </sheetView>
  </sheetViews>
  <sheetFormatPr defaultRowHeight="12.75" x14ac:dyDescent="0.2"/>
  <cols>
    <col min="1" max="1" width="5.28515625" hidden="1" customWidth="1"/>
    <col min="2" max="2" width="38.28515625" customWidth="1"/>
    <col min="3" max="4" width="15.7109375" customWidth="1"/>
  </cols>
  <sheetData>
    <row r="2" spans="1:4" ht="15.75" x14ac:dyDescent="0.25">
      <c r="B2" s="15" t="s">
        <v>65</v>
      </c>
      <c r="C2" s="8"/>
      <c r="D2" s="6"/>
    </row>
    <row r="3" spans="1:4" ht="15.75" x14ac:dyDescent="0.25">
      <c r="A3" t="s">
        <v>66</v>
      </c>
      <c r="B3" s="15" t="s">
        <v>162</v>
      </c>
      <c r="C3" s="8"/>
      <c r="D3" s="6"/>
    </row>
    <row r="4" spans="1:4" ht="15.75" x14ac:dyDescent="0.25">
      <c r="B4" s="15" t="s">
        <v>68</v>
      </c>
      <c r="C4" s="8"/>
      <c r="D4" s="6"/>
    </row>
    <row r="5" spans="1:4" ht="6" customHeight="1" x14ac:dyDescent="0.2">
      <c r="A5" s="6"/>
      <c r="B5" s="6"/>
      <c r="C5" s="8"/>
      <c r="D5" s="6"/>
    </row>
    <row r="6" spans="1:4" ht="6" customHeight="1" x14ac:dyDescent="0.2">
      <c r="A6" s="6"/>
      <c r="B6" s="6"/>
      <c r="C6" s="47"/>
      <c r="D6" s="47"/>
    </row>
    <row r="7" spans="1:4" ht="41.45" customHeight="1" x14ac:dyDescent="0.2">
      <c r="A7" s="6"/>
      <c r="B7" s="7"/>
      <c r="C7" s="69">
        <v>2024</v>
      </c>
      <c r="D7" s="69" t="s">
        <v>163</v>
      </c>
    </row>
    <row r="8" spans="1:4" x14ac:dyDescent="0.2">
      <c r="B8" s="132" t="s">
        <v>164</v>
      </c>
      <c r="C8" s="133"/>
      <c r="D8" s="134"/>
    </row>
    <row r="9" spans="1:4" ht="15" x14ac:dyDescent="0.2">
      <c r="A9" s="6"/>
      <c r="B9" s="135" t="s">
        <v>165</v>
      </c>
      <c r="C9" s="93">
        <v>1626436</v>
      </c>
      <c r="D9" s="136">
        <v>1323532</v>
      </c>
    </row>
    <row r="10" spans="1:4" ht="15" x14ac:dyDescent="0.2">
      <c r="A10" s="6"/>
      <c r="B10" s="135" t="s">
        <v>166</v>
      </c>
      <c r="C10" s="52">
        <v>715632</v>
      </c>
      <c r="D10" s="137">
        <v>582303</v>
      </c>
    </row>
    <row r="11" spans="1:4" ht="15" x14ac:dyDescent="0.2">
      <c r="A11" s="6"/>
      <c r="B11" s="135" t="s">
        <v>167</v>
      </c>
      <c r="C11" s="52">
        <v>1789079</v>
      </c>
      <c r="D11" s="137">
        <v>1455758</v>
      </c>
    </row>
    <row r="12" spans="1:4" ht="15" x14ac:dyDescent="0.2">
      <c r="A12" s="6"/>
      <c r="B12" s="135" t="s">
        <v>168</v>
      </c>
      <c r="C12" s="51">
        <v>71563</v>
      </c>
      <c r="D12" s="138">
        <v>58230</v>
      </c>
    </row>
    <row r="13" spans="1:4" ht="15" x14ac:dyDescent="0.2">
      <c r="A13" s="6"/>
      <c r="B13" s="135"/>
      <c r="C13" s="29"/>
      <c r="D13" s="139"/>
    </row>
    <row r="14" spans="1:4" ht="15" x14ac:dyDescent="0.2">
      <c r="A14" s="6"/>
      <c r="B14" s="135" t="s">
        <v>169</v>
      </c>
      <c r="C14" s="48">
        <f>SUM(C9:C13)</f>
        <v>4202710</v>
      </c>
      <c r="D14" s="140">
        <v>3419823</v>
      </c>
    </row>
    <row r="15" spans="1:4" ht="15" x14ac:dyDescent="0.2">
      <c r="A15" s="6"/>
      <c r="B15" s="142" t="s">
        <v>170</v>
      </c>
      <c r="C15" s="188">
        <f>+C14/C36</f>
        <v>0.14813367069583042</v>
      </c>
      <c r="D15" s="197">
        <v>0.14726231643900256</v>
      </c>
    </row>
    <row r="16" spans="1:4" ht="15" x14ac:dyDescent="0.2">
      <c r="A16" s="6"/>
      <c r="B16" s="39"/>
      <c r="C16" s="29"/>
      <c r="D16" s="29"/>
    </row>
    <row r="17" spans="1:13" x14ac:dyDescent="0.2">
      <c r="B17" s="132" t="s">
        <v>171</v>
      </c>
      <c r="C17" s="145"/>
      <c r="D17" s="146"/>
    </row>
    <row r="18" spans="1:13" ht="15" x14ac:dyDescent="0.2">
      <c r="A18" s="6"/>
      <c r="B18" s="135" t="s">
        <v>172</v>
      </c>
      <c r="C18" s="93">
        <v>2791827</v>
      </c>
      <c r="D18" s="136">
        <v>2272304</v>
      </c>
    </row>
    <row r="19" spans="1:13" ht="15" x14ac:dyDescent="0.2">
      <c r="A19" s="6"/>
      <c r="B19" s="135" t="s">
        <v>173</v>
      </c>
      <c r="C19" s="52">
        <v>3805990</v>
      </c>
      <c r="D19" s="137">
        <v>3314268</v>
      </c>
    </row>
    <row r="20" spans="1:13" ht="15" x14ac:dyDescent="0.2">
      <c r="A20" s="6"/>
      <c r="B20" s="135" t="s">
        <v>174</v>
      </c>
      <c r="C20" s="52">
        <v>2272585</v>
      </c>
      <c r="D20" s="137">
        <v>1852163</v>
      </c>
    </row>
    <row r="21" spans="1:13" ht="15" x14ac:dyDescent="0.2">
      <c r="A21" s="6"/>
      <c r="B21" s="135" t="s">
        <v>175</v>
      </c>
      <c r="C21" s="52">
        <v>33525</v>
      </c>
      <c r="D21" s="137">
        <v>35820</v>
      </c>
    </row>
    <row r="22" spans="1:13" ht="15" x14ac:dyDescent="0.2">
      <c r="A22" s="6"/>
      <c r="B22" s="135" t="s">
        <v>176</v>
      </c>
      <c r="C22" s="51">
        <v>20415</v>
      </c>
      <c r="D22" s="138">
        <v>24918</v>
      </c>
    </row>
    <row r="23" spans="1:13" ht="15" x14ac:dyDescent="0.2">
      <c r="A23" s="6"/>
      <c r="B23" s="135"/>
      <c r="C23" s="29"/>
      <c r="D23" s="139"/>
    </row>
    <row r="24" spans="1:13" ht="15" x14ac:dyDescent="0.2">
      <c r="A24" s="6"/>
      <c r="B24" s="135" t="s">
        <v>177</v>
      </c>
      <c r="C24" s="48">
        <f>SUM(C18:C23)</f>
        <v>8924342</v>
      </c>
      <c r="D24" s="140">
        <v>7499473</v>
      </c>
    </row>
    <row r="25" spans="1:13" ht="15" x14ac:dyDescent="0.2">
      <c r="A25" s="6"/>
      <c r="B25" s="142" t="s">
        <v>178</v>
      </c>
      <c r="C25" s="188">
        <f>+C24/C36</f>
        <v>0.31455787789425599</v>
      </c>
      <c r="D25" s="197">
        <v>0.32293769766790731</v>
      </c>
    </row>
    <row r="26" spans="1:13" ht="15" x14ac:dyDescent="0.2">
      <c r="A26" s="6"/>
      <c r="B26" s="39"/>
      <c r="C26" s="49"/>
      <c r="D26" s="49"/>
    </row>
    <row r="27" spans="1:13" ht="15" x14ac:dyDescent="0.2">
      <c r="A27" s="6"/>
      <c r="B27" s="110" t="s">
        <v>179</v>
      </c>
      <c r="C27" s="111">
        <v>0</v>
      </c>
      <c r="D27" s="189">
        <v>0</v>
      </c>
      <c r="E27" s="52"/>
      <c r="F27" s="52"/>
      <c r="G27" s="52"/>
      <c r="H27" s="52"/>
      <c r="I27" s="52"/>
      <c r="J27" s="52"/>
      <c r="K27" s="52"/>
      <c r="L27" s="52"/>
      <c r="M27" s="52"/>
    </row>
    <row r="28" spans="1:13" ht="15.75" thickBot="1" x14ac:dyDescent="0.25">
      <c r="A28" s="6"/>
      <c r="B28" s="112"/>
      <c r="C28" s="50"/>
      <c r="D28" s="113"/>
    </row>
    <row r="29" spans="1:13" ht="15.75" thickBot="1" x14ac:dyDescent="0.25">
      <c r="A29" s="6"/>
      <c r="B29" s="112" t="s">
        <v>180</v>
      </c>
      <c r="C29" s="45">
        <f>+C27+C24+C14</f>
        <v>13127052</v>
      </c>
      <c r="D29" s="114">
        <v>10919296</v>
      </c>
    </row>
    <row r="30" spans="1:13" ht="15.75" thickTop="1" x14ac:dyDescent="0.2">
      <c r="A30" s="6"/>
      <c r="B30" s="112"/>
      <c r="C30" s="29"/>
      <c r="D30" s="115"/>
    </row>
    <row r="31" spans="1:13" ht="15" x14ac:dyDescent="0.2">
      <c r="A31" s="6"/>
      <c r="B31" s="112"/>
      <c r="C31" s="29"/>
      <c r="D31" s="115"/>
    </row>
    <row r="32" spans="1:13" x14ac:dyDescent="0.2">
      <c r="B32" s="116" t="s">
        <v>159</v>
      </c>
      <c r="C32" s="117"/>
      <c r="D32" s="118"/>
    </row>
    <row r="33" spans="1:4" ht="15" x14ac:dyDescent="0.2">
      <c r="A33" s="6"/>
      <c r="B33" s="112" t="s">
        <v>181</v>
      </c>
      <c r="C33" s="93">
        <v>32573775</v>
      </c>
      <c r="D33" s="119">
        <v>26642485</v>
      </c>
    </row>
    <row r="34" spans="1:4" ht="15" x14ac:dyDescent="0.2">
      <c r="A34" s="6"/>
      <c r="B34" s="112" t="s">
        <v>182</v>
      </c>
      <c r="C34" s="52">
        <f>+C14</f>
        <v>4202710</v>
      </c>
      <c r="D34" s="120">
        <v>3419823</v>
      </c>
    </row>
    <row r="35" spans="1:4" ht="15.75" thickBot="1" x14ac:dyDescent="0.25">
      <c r="A35" s="6"/>
      <c r="B35" s="112"/>
      <c r="C35" s="50"/>
      <c r="D35" s="113"/>
    </row>
    <row r="36" spans="1:4" ht="15.75" thickBot="1" x14ac:dyDescent="0.25">
      <c r="A36" s="6"/>
      <c r="B36" s="112" t="s">
        <v>183</v>
      </c>
      <c r="C36" s="45">
        <f>+C33-C34</f>
        <v>28371065</v>
      </c>
      <c r="D36" s="114">
        <v>23222662</v>
      </c>
    </row>
    <row r="37" spans="1:4" ht="15.75" thickTop="1" x14ac:dyDescent="0.2">
      <c r="A37" s="6"/>
      <c r="B37" s="112"/>
      <c r="C37" s="5"/>
      <c r="D37" s="121"/>
    </row>
    <row r="38" spans="1:4" ht="15.75" thickBot="1" x14ac:dyDescent="0.25">
      <c r="A38" s="6"/>
      <c r="B38" s="112" t="s">
        <v>184</v>
      </c>
      <c r="C38" s="208">
        <f>+C29/C36</f>
        <v>0.46269154859008643</v>
      </c>
      <c r="D38" s="122">
        <v>0.47020001410690987</v>
      </c>
    </row>
    <row r="39" spans="1:4" ht="13.5" thickTop="1" x14ac:dyDescent="0.2">
      <c r="B39" s="123"/>
      <c r="C39" s="124"/>
      <c r="D39" s="125"/>
    </row>
  </sheetData>
  <customSheetViews>
    <customSheetView guid="{8970DFA1-A026-4639-BD60-39EC20285CCC}" showRuler="0" topLeftCell="A7">
      <selection activeCell="C34" sqref="C34"/>
    </customSheetView>
    <customSheetView guid="{AADB8EA3-75F0-4468-B5D5-C7110D6EC38B}" showRuler="0" topLeftCell="A7">
      <selection activeCell="C34" sqref="C34"/>
      <pageMargins left="0" right="0" top="0" bottom="0" header="0" footer="0"/>
      <pageSetup orientation="portrait" r:id="rId1"/>
      <headerFooter alignWithMargins="0"/>
    </customSheetView>
    <customSheetView guid="{1D9F4367-0C2F-46F1-9E55-939D20D76F5B}" showRuler="0" topLeftCell="A7">
      <selection activeCell="C34" sqref="C34"/>
      <pageMargins left="0" right="0" top="0" bottom="0" header="0" footer="0"/>
      <pageSetup orientation="portrait" r:id="rId2"/>
      <headerFooter alignWithMargins="0"/>
    </customSheetView>
    <customSheetView guid="{921A7AC6-7D1A-435F-A825-B8B8C1A90F20}" showRuler="0" topLeftCell="A7">
      <selection activeCell="C34" sqref="C34"/>
      <pageMargins left="0" right="0" top="0" bottom="0" header="0" footer="0"/>
      <pageSetup orientation="portrait" r:id="rId3"/>
      <headerFooter alignWithMargins="0"/>
    </customSheetView>
    <customSheetView guid="{ED9CD846-0F6B-4BF7-A940-412E425E8FCE}" showRuler="0" topLeftCell="A7">
      <selection activeCell="C34" sqref="C34"/>
      <pageMargins left="0" right="0" top="0" bottom="0" header="0" footer="0"/>
      <pageSetup orientation="portrait" r:id="rId4"/>
      <headerFooter alignWithMargins="0"/>
    </customSheetView>
    <customSheetView guid="{497CB486-623F-41B0-B370-EF2A82E78B1D}" showRuler="0" topLeftCell="A7">
      <selection activeCell="C34" sqref="C34"/>
      <pageMargins left="0" right="0" top="0" bottom="0" header="0" footer="0"/>
      <pageSetup orientation="portrait" r:id="rId5"/>
      <headerFooter alignWithMargins="0"/>
    </customSheetView>
    <customSheetView guid="{20CF2976-B2A7-4F04-88DC-0AB25CA8A6C6}" showRuler="0" topLeftCell="A7">
      <selection activeCell="C34" sqref="C34"/>
      <pageMargins left="0" right="0" top="0" bottom="0" header="0" footer="0"/>
      <pageSetup orientation="portrait" r:id="rId6"/>
      <headerFooter alignWithMargins="0"/>
    </customSheetView>
    <customSheetView guid="{CB724201-FBEC-4626-9DD9-AEC98BB80DB0}" showRuler="0" topLeftCell="A7">
      <selection activeCell="C34" sqref="C34"/>
      <pageMargins left="0" right="0" top="0" bottom="0" header="0" footer="0"/>
      <pageSetup orientation="portrait" r:id="rId7"/>
      <headerFooter alignWithMargins="0"/>
    </customSheetView>
  </customSheetViews>
  <phoneticPr fontId="0" type="noConversion"/>
  <printOptions horizontalCentered="1"/>
  <pageMargins left="0.7" right="0.7" top="0.75" bottom="0.75" header="0.3" footer="0.3"/>
  <pageSetup orientation="portrait" r:id="rId8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87"/>
  <sheetViews>
    <sheetView showOutlineSymbols="0" topLeftCell="B1" zoomScaleNormal="100" workbookViewId="0">
      <selection activeCell="C6" sqref="C6:C21"/>
    </sheetView>
  </sheetViews>
  <sheetFormatPr defaultRowHeight="12.75" x14ac:dyDescent="0.2"/>
  <cols>
    <col min="1" max="1" width="4.28515625" hidden="1" customWidth="1"/>
    <col min="2" max="2" width="32.7109375" customWidth="1"/>
    <col min="3" max="4" width="14.7109375" customWidth="1"/>
  </cols>
  <sheetData>
    <row r="1" spans="1:7" ht="29.25" customHeight="1" x14ac:dyDescent="0.2"/>
    <row r="2" spans="1:7" ht="15.75" x14ac:dyDescent="0.25">
      <c r="B2" s="15" t="s">
        <v>185</v>
      </c>
      <c r="C2" s="15"/>
      <c r="D2" s="15"/>
    </row>
    <row r="3" spans="1:7" ht="15.75" x14ac:dyDescent="0.25">
      <c r="A3" t="s">
        <v>66</v>
      </c>
      <c r="B3" s="15" t="s">
        <v>68</v>
      </c>
      <c r="C3" s="15"/>
      <c r="D3" s="15"/>
    </row>
    <row r="4" spans="1:7" ht="33.75" customHeight="1" x14ac:dyDescent="0.2">
      <c r="B4" s="6"/>
      <c r="C4" s="6"/>
      <c r="D4" s="6"/>
    </row>
    <row r="5" spans="1:7" ht="11.25" customHeight="1" x14ac:dyDescent="0.2">
      <c r="B5" s="6"/>
      <c r="C5" s="6"/>
      <c r="D5" s="6"/>
    </row>
    <row r="6" spans="1:7" ht="35.450000000000003" customHeight="1" x14ac:dyDescent="0.2">
      <c r="A6" s="4"/>
      <c r="B6" s="6"/>
      <c r="C6" s="69">
        <v>2024</v>
      </c>
      <c r="D6" s="69" t="s">
        <v>163</v>
      </c>
      <c r="E6" s="12"/>
    </row>
    <row r="7" spans="1:7" ht="19.899999999999999" customHeight="1" x14ac:dyDescent="0.2">
      <c r="A7" s="4"/>
      <c r="B7" s="147" t="s">
        <v>119</v>
      </c>
      <c r="C7" s="148"/>
      <c r="D7" s="149"/>
    </row>
    <row r="8" spans="1:7" ht="19.899999999999999" hidden="1" customHeight="1" x14ac:dyDescent="0.2">
      <c r="A8" s="1"/>
      <c r="B8" s="135" t="s">
        <v>186</v>
      </c>
      <c r="C8" s="96">
        <v>0</v>
      </c>
      <c r="D8" s="150">
        <v>0</v>
      </c>
      <c r="G8" s="12"/>
    </row>
    <row r="9" spans="1:7" ht="19.899999999999999" customHeight="1" x14ac:dyDescent="0.2">
      <c r="A9" s="1"/>
      <c r="B9" s="135" t="s">
        <v>187</v>
      </c>
      <c r="C9" s="179">
        <v>2500</v>
      </c>
      <c r="D9" s="180">
        <v>0</v>
      </c>
      <c r="G9" s="12"/>
    </row>
    <row r="10" spans="1:7" ht="19.899999999999999" customHeight="1" x14ac:dyDescent="0.2">
      <c r="A10" s="1"/>
      <c r="B10" s="135" t="s">
        <v>188</v>
      </c>
      <c r="C10" s="52">
        <v>3500</v>
      </c>
      <c r="D10" s="137">
        <v>5000</v>
      </c>
      <c r="G10" s="12"/>
    </row>
    <row r="11" spans="1:7" ht="19.899999999999999" customHeight="1" x14ac:dyDescent="0.2">
      <c r="A11" s="1"/>
      <c r="B11" s="135" t="s">
        <v>189</v>
      </c>
      <c r="C11" s="52">
        <v>3000</v>
      </c>
      <c r="D11" s="137">
        <v>1000</v>
      </c>
    </row>
    <row r="12" spans="1:7" ht="19.899999999999999" customHeight="1" x14ac:dyDescent="0.2">
      <c r="A12" s="1"/>
      <c r="B12" s="135" t="s">
        <v>142</v>
      </c>
      <c r="C12" s="52">
        <v>200</v>
      </c>
      <c r="D12" s="137">
        <v>1000</v>
      </c>
      <c r="E12" s="12"/>
    </row>
    <row r="13" spans="1:7" ht="19.899999999999999" customHeight="1" x14ac:dyDescent="0.2">
      <c r="A13" s="1"/>
      <c r="B13" s="135" t="s">
        <v>143</v>
      </c>
      <c r="C13" s="52">
        <v>54000</v>
      </c>
      <c r="D13" s="137">
        <v>30500</v>
      </c>
    </row>
    <row r="14" spans="1:7" ht="19.899999999999999" customHeight="1" x14ac:dyDescent="0.2">
      <c r="A14" s="1"/>
      <c r="B14" s="135" t="s">
        <v>152</v>
      </c>
      <c r="C14" s="52">
        <v>12000</v>
      </c>
      <c r="D14" s="137">
        <v>0</v>
      </c>
    </row>
    <row r="15" spans="1:7" ht="19.899999999999999" customHeight="1" x14ac:dyDescent="0.2">
      <c r="A15" s="1"/>
      <c r="B15" s="135" t="s">
        <v>190</v>
      </c>
      <c r="C15" s="52">
        <v>150</v>
      </c>
      <c r="D15" s="137">
        <v>150</v>
      </c>
    </row>
    <row r="16" spans="1:7" ht="19.899999999999999" customHeight="1" x14ac:dyDescent="0.2">
      <c r="A16" s="1"/>
      <c r="B16" s="135" t="s">
        <v>155</v>
      </c>
      <c r="C16" s="52">
        <v>20000</v>
      </c>
      <c r="D16" s="137">
        <v>20000</v>
      </c>
    </row>
    <row r="17" spans="1:4" ht="19.899999999999999" customHeight="1" x14ac:dyDescent="0.2">
      <c r="A17" s="1"/>
      <c r="B17" s="135" t="s">
        <v>153</v>
      </c>
      <c r="C17" s="52">
        <v>1300</v>
      </c>
      <c r="D17" s="137">
        <v>1000</v>
      </c>
    </row>
    <row r="18" spans="1:4" ht="19.899999999999999" customHeight="1" thickBot="1" x14ac:dyDescent="0.25">
      <c r="A18" s="1"/>
      <c r="B18" s="135" t="s">
        <v>191</v>
      </c>
      <c r="C18" s="53">
        <v>0</v>
      </c>
      <c r="D18" s="151">
        <v>4350634.1899999995</v>
      </c>
    </row>
    <row r="19" spans="1:4" ht="19.899999999999999" customHeight="1" x14ac:dyDescent="0.2">
      <c r="A19" s="1"/>
      <c r="B19" s="135"/>
      <c r="C19" s="29"/>
      <c r="D19" s="139"/>
    </row>
    <row r="20" spans="1:4" ht="19.899999999999999" customHeight="1" thickBot="1" x14ac:dyDescent="0.25">
      <c r="A20" s="1"/>
      <c r="B20" s="135" t="s">
        <v>192</v>
      </c>
      <c r="C20" s="45">
        <f>SUM(C8:C18)</f>
        <v>96650</v>
      </c>
      <c r="D20" s="152">
        <v>4409284.1899999995</v>
      </c>
    </row>
    <row r="21" spans="1:4" ht="13.5" thickTop="1" x14ac:dyDescent="0.2">
      <c r="A21" s="2"/>
      <c r="B21" s="153"/>
      <c r="C21" s="143"/>
      <c r="D21" s="144"/>
    </row>
    <row r="22" spans="1:4" ht="15" x14ac:dyDescent="0.2">
      <c r="A22" s="2"/>
      <c r="C22" s="10"/>
      <c r="D22" s="10"/>
    </row>
    <row r="23" spans="1:4" ht="15" x14ac:dyDescent="0.2">
      <c r="A23" s="2"/>
      <c r="D23" s="6"/>
    </row>
    <row r="24" spans="1:4" ht="15" x14ac:dyDescent="0.2">
      <c r="A24" s="2"/>
      <c r="D24" s="6"/>
    </row>
    <row r="25" spans="1:4" ht="15" x14ac:dyDescent="0.2">
      <c r="A25" s="2"/>
      <c r="D25" s="6"/>
    </row>
    <row r="26" spans="1:4" ht="15" x14ac:dyDescent="0.2">
      <c r="A26" s="2"/>
      <c r="D26" s="6"/>
    </row>
    <row r="27" spans="1:4" ht="15" x14ac:dyDescent="0.2">
      <c r="A27" s="2"/>
      <c r="D27" s="6"/>
    </row>
    <row r="28" spans="1:4" x14ac:dyDescent="0.2">
      <c r="A28" s="2"/>
    </row>
    <row r="29" spans="1:4" ht="15" x14ac:dyDescent="0.2">
      <c r="A29" s="2"/>
      <c r="D29" s="6"/>
    </row>
    <row r="30" spans="1:4" ht="15" x14ac:dyDescent="0.2">
      <c r="A30" s="2"/>
      <c r="D30" s="6"/>
    </row>
    <row r="31" spans="1:4" ht="15" x14ac:dyDescent="0.2">
      <c r="A31" s="2"/>
      <c r="D31" s="6"/>
    </row>
    <row r="32" spans="1:4" ht="15" x14ac:dyDescent="0.2">
      <c r="A32" s="2"/>
      <c r="D32" s="6"/>
    </row>
    <row r="33" spans="1:5" hidden="1" x14ac:dyDescent="0.2">
      <c r="A33" s="2"/>
    </row>
    <row r="34" spans="1:5" hidden="1" x14ac:dyDescent="0.2">
      <c r="A34" s="2"/>
      <c r="E34" s="12">
        <f>+E16-E30-'Unrestricted fund bal'!C37+E32</f>
        <v>26954</v>
      </c>
    </row>
    <row r="35" spans="1:5" hidden="1" x14ac:dyDescent="0.2">
      <c r="A35" s="2"/>
      <c r="E35">
        <f>+F35+E29</f>
        <v>0</v>
      </c>
    </row>
    <row r="36" spans="1:5" hidden="1" x14ac:dyDescent="0.2">
      <c r="A36" s="2"/>
    </row>
    <row r="37" spans="1:5" x14ac:dyDescent="0.2">
      <c r="A37" s="2"/>
    </row>
    <row r="38" spans="1:5" x14ac:dyDescent="0.2">
      <c r="A38" s="2"/>
    </row>
    <row r="39" spans="1:5" x14ac:dyDescent="0.2">
      <c r="A39" s="2"/>
    </row>
    <row r="40" spans="1:5" x14ac:dyDescent="0.2">
      <c r="A40" s="2"/>
    </row>
    <row r="41" spans="1:5" x14ac:dyDescent="0.2">
      <c r="A41" s="2"/>
    </row>
    <row r="42" spans="1:5" x14ac:dyDescent="0.2">
      <c r="A42" s="2"/>
    </row>
    <row r="43" spans="1:5" x14ac:dyDescent="0.2">
      <c r="A43" s="2"/>
    </row>
    <row r="44" spans="1:5" x14ac:dyDescent="0.2">
      <c r="A44" s="2"/>
    </row>
    <row r="45" spans="1:5" x14ac:dyDescent="0.2">
      <c r="A45" s="2"/>
    </row>
    <row r="46" spans="1:5" x14ac:dyDescent="0.2">
      <c r="A46" s="2"/>
    </row>
    <row r="47" spans="1:5" x14ac:dyDescent="0.2">
      <c r="A47" s="2"/>
    </row>
    <row r="48" spans="1:5" x14ac:dyDescent="0.2">
      <c r="A48" s="2"/>
    </row>
    <row r="49" spans="1:1" x14ac:dyDescent="0.2">
      <c r="A49" s="2"/>
    </row>
    <row r="50" spans="1:1" x14ac:dyDescent="0.2">
      <c r="A50" s="2"/>
    </row>
    <row r="51" spans="1:1" x14ac:dyDescent="0.2">
      <c r="A51" s="2"/>
    </row>
    <row r="52" spans="1:1" x14ac:dyDescent="0.2">
      <c r="A52" s="2"/>
    </row>
    <row r="53" spans="1:1" x14ac:dyDescent="0.2">
      <c r="A53" s="2"/>
    </row>
    <row r="54" spans="1:1" x14ac:dyDescent="0.2">
      <c r="A54" s="2"/>
    </row>
    <row r="55" spans="1:1" x14ac:dyDescent="0.2">
      <c r="A55" s="2"/>
    </row>
    <row r="56" spans="1:1" x14ac:dyDescent="0.2">
      <c r="A56" s="2"/>
    </row>
    <row r="57" spans="1:1" x14ac:dyDescent="0.2">
      <c r="A57" s="2"/>
    </row>
    <row r="58" spans="1:1" x14ac:dyDescent="0.2">
      <c r="A58" s="2"/>
    </row>
    <row r="59" spans="1:1" x14ac:dyDescent="0.2">
      <c r="A59" s="2"/>
    </row>
    <row r="60" spans="1:1" x14ac:dyDescent="0.2">
      <c r="A60" s="2"/>
    </row>
    <row r="61" spans="1:1" x14ac:dyDescent="0.2">
      <c r="A61" s="2"/>
    </row>
    <row r="62" spans="1:1" x14ac:dyDescent="0.2">
      <c r="A62" s="2"/>
    </row>
    <row r="63" spans="1:1" x14ac:dyDescent="0.2">
      <c r="A63" s="2"/>
    </row>
    <row r="64" spans="1:1" x14ac:dyDescent="0.2">
      <c r="A64" s="2"/>
    </row>
    <row r="65" spans="1:1" x14ac:dyDescent="0.2">
      <c r="A65" s="2"/>
    </row>
    <row r="66" spans="1:1" x14ac:dyDescent="0.2">
      <c r="A66" s="2"/>
    </row>
    <row r="67" spans="1:1" x14ac:dyDescent="0.2">
      <c r="A67" s="2"/>
    </row>
    <row r="68" spans="1:1" x14ac:dyDescent="0.2">
      <c r="A68" s="2"/>
    </row>
    <row r="69" spans="1:1" x14ac:dyDescent="0.2">
      <c r="A69" s="2"/>
    </row>
    <row r="70" spans="1:1" x14ac:dyDescent="0.2">
      <c r="A70" s="2"/>
    </row>
    <row r="71" spans="1:1" x14ac:dyDescent="0.2">
      <c r="A71" s="2"/>
    </row>
    <row r="72" spans="1:1" x14ac:dyDescent="0.2">
      <c r="A72" s="2"/>
    </row>
    <row r="73" spans="1:1" x14ac:dyDescent="0.2">
      <c r="A73" s="2"/>
    </row>
    <row r="74" spans="1:1" x14ac:dyDescent="0.2">
      <c r="A74" s="2"/>
    </row>
    <row r="75" spans="1:1" x14ac:dyDescent="0.2">
      <c r="A75" s="2"/>
    </row>
    <row r="76" spans="1:1" x14ac:dyDescent="0.2">
      <c r="A76" s="2"/>
    </row>
    <row r="77" spans="1:1" x14ac:dyDescent="0.2">
      <c r="A77" s="2"/>
    </row>
    <row r="78" spans="1:1" x14ac:dyDescent="0.2">
      <c r="A78" s="2"/>
    </row>
    <row r="79" spans="1:1" x14ac:dyDescent="0.2">
      <c r="A79" s="2"/>
    </row>
    <row r="80" spans="1:1" x14ac:dyDescent="0.2">
      <c r="A80" s="2"/>
    </row>
    <row r="81" spans="1:1" x14ac:dyDescent="0.2">
      <c r="A81" s="2"/>
    </row>
    <row r="82" spans="1:1" x14ac:dyDescent="0.2">
      <c r="A82" s="2"/>
    </row>
    <row r="83" spans="1:1" x14ac:dyDescent="0.2">
      <c r="A83" s="2"/>
    </row>
    <row r="84" spans="1:1" x14ac:dyDescent="0.2">
      <c r="A84" s="2"/>
    </row>
    <row r="85" spans="1:1" x14ac:dyDescent="0.2">
      <c r="A85" s="2"/>
    </row>
    <row r="86" spans="1:1" x14ac:dyDescent="0.2">
      <c r="A86" s="2"/>
    </row>
    <row r="87" spans="1:1" x14ac:dyDescent="0.2">
      <c r="A87" s="2"/>
    </row>
  </sheetData>
  <customSheetViews>
    <customSheetView guid="{8970DFA1-A026-4639-BD60-39EC20285CCC}" showRuler="0">
      <selection activeCell="C34" sqref="C34"/>
    </customSheetView>
    <customSheetView guid="{AADB8EA3-75F0-4468-B5D5-C7110D6EC38B}" showRuler="0">
      <selection activeCell="C34" sqref="C34"/>
      <pageMargins left="0" right="0" top="0" bottom="0" header="0" footer="0"/>
      <pageSetup orientation="portrait" r:id="rId1"/>
      <headerFooter alignWithMargins="0"/>
    </customSheetView>
    <customSheetView guid="{1D9F4367-0C2F-46F1-9E55-939D20D76F5B}" showRuler="0">
      <selection activeCell="C34" sqref="C34"/>
      <pageMargins left="0" right="0" top="0" bottom="0" header="0" footer="0"/>
      <pageSetup orientation="portrait" r:id="rId2"/>
      <headerFooter alignWithMargins="0"/>
    </customSheetView>
    <customSheetView guid="{921A7AC6-7D1A-435F-A825-B8B8C1A90F20}" showRuler="0">
      <selection activeCell="C34" sqref="C34"/>
      <pageMargins left="0" right="0" top="0" bottom="0" header="0" footer="0"/>
      <pageSetup orientation="portrait" r:id="rId3"/>
      <headerFooter alignWithMargins="0"/>
    </customSheetView>
    <customSheetView guid="{ED9CD846-0F6B-4BF7-A940-412E425E8FCE}" showRuler="0">
      <selection activeCell="C34" sqref="C34"/>
      <pageMargins left="0" right="0" top="0" bottom="0" header="0" footer="0"/>
      <pageSetup orientation="portrait" r:id="rId4"/>
      <headerFooter alignWithMargins="0"/>
    </customSheetView>
    <customSheetView guid="{497CB486-623F-41B0-B370-EF2A82E78B1D}" showRuler="0">
      <selection activeCell="C34" sqref="C34"/>
      <pageMargins left="0" right="0" top="0" bottom="0" header="0" footer="0"/>
      <pageSetup orientation="portrait" r:id="rId5"/>
      <headerFooter alignWithMargins="0"/>
    </customSheetView>
    <customSheetView guid="{20CF2976-B2A7-4F04-88DC-0AB25CA8A6C6}" showRuler="0">
      <selection activeCell="C34" sqref="C34"/>
      <pageMargins left="0" right="0" top="0" bottom="0" header="0" footer="0"/>
      <pageSetup orientation="portrait" r:id="rId6"/>
      <headerFooter alignWithMargins="0"/>
    </customSheetView>
    <customSheetView guid="{CB724201-FBEC-4626-9DD9-AEC98BB80DB0}" showRuler="0">
      <selection activeCell="C34" sqref="C34"/>
      <pageMargins left="0" right="0" top="0" bottom="0" header="0" footer="0"/>
      <pageSetup orientation="portrait" r:id="rId7"/>
      <headerFooter alignWithMargins="0"/>
    </customSheetView>
  </customSheetViews>
  <phoneticPr fontId="0" type="noConversion"/>
  <printOptions horizontalCentered="1"/>
  <pageMargins left="0.7" right="0.7" top="0.75" bottom="0.75" header="0.3" footer="0.3"/>
  <pageSetup orientation="portrait" r:id="rId8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M47"/>
  <sheetViews>
    <sheetView showOutlineSymbols="0" topLeftCell="B15" zoomScaleNormal="100" workbookViewId="0">
      <selection activeCell="D37" sqref="D37"/>
    </sheetView>
  </sheetViews>
  <sheetFormatPr defaultRowHeight="12.75" x14ac:dyDescent="0.2"/>
  <cols>
    <col min="1" max="1" width="4.28515625" style="4" hidden="1" customWidth="1"/>
    <col min="2" max="2" width="44.7109375" customWidth="1"/>
    <col min="3" max="4" width="14.7109375" customWidth="1"/>
    <col min="6" max="6" width="12.7109375" bestFit="1" customWidth="1"/>
    <col min="7" max="7" width="12" customWidth="1"/>
  </cols>
  <sheetData>
    <row r="2" spans="1:6" ht="15.75" x14ac:dyDescent="0.25">
      <c r="B2" s="15" t="s">
        <v>65</v>
      </c>
    </row>
    <row r="3" spans="1:6" ht="15.75" x14ac:dyDescent="0.25">
      <c r="A3" s="4" t="s">
        <v>66</v>
      </c>
      <c r="B3" s="15" t="s">
        <v>193</v>
      </c>
      <c r="C3" s="6"/>
      <c r="D3" s="6"/>
    </row>
    <row r="4" spans="1:6" ht="6.6" customHeight="1" x14ac:dyDescent="0.2">
      <c r="B4" s="6"/>
      <c r="C4" s="6"/>
      <c r="D4" s="6"/>
    </row>
    <row r="5" spans="1:6" ht="15" hidden="1" x14ac:dyDescent="0.2">
      <c r="B5" s="6"/>
      <c r="C5" s="6"/>
      <c r="D5" s="6"/>
    </row>
    <row r="6" spans="1:6" ht="15" x14ac:dyDescent="0.2">
      <c r="B6" s="6"/>
      <c r="C6" s="7"/>
      <c r="D6" s="7"/>
    </row>
    <row r="7" spans="1:6" ht="39.75" customHeight="1" x14ac:dyDescent="0.2">
      <c r="B7" s="6"/>
      <c r="C7" s="69">
        <v>2024</v>
      </c>
      <c r="D7" s="69" t="s">
        <v>163</v>
      </c>
    </row>
    <row r="8" spans="1:6" ht="17.850000000000001" customHeight="1" x14ac:dyDescent="0.2">
      <c r="B8" s="132" t="s">
        <v>0</v>
      </c>
      <c r="C8" s="148"/>
      <c r="D8" s="149"/>
    </row>
    <row r="9" spans="1:6" ht="19.899999999999999" customHeight="1" x14ac:dyDescent="0.2">
      <c r="A9" s="1"/>
      <c r="B9" s="135" t="s">
        <v>29</v>
      </c>
      <c r="C9" s="93">
        <v>462137</v>
      </c>
      <c r="D9" s="136">
        <v>462137</v>
      </c>
    </row>
    <row r="10" spans="1:6" ht="19.899999999999999" customHeight="1" x14ac:dyDescent="0.2">
      <c r="A10" s="1"/>
      <c r="B10" s="135" t="s">
        <v>26</v>
      </c>
      <c r="C10" s="43">
        <v>500000</v>
      </c>
      <c r="D10" s="154">
        <v>200000</v>
      </c>
    </row>
    <row r="11" spans="1:6" ht="19.899999999999999" customHeight="1" x14ac:dyDescent="0.2">
      <c r="A11" s="1"/>
      <c r="B11" s="135" t="s">
        <v>194</v>
      </c>
      <c r="C11" s="43">
        <v>439666</v>
      </c>
      <c r="D11" s="154">
        <v>446708.81117586163</v>
      </c>
    </row>
    <row r="12" spans="1:6" ht="19.899999999999999" customHeight="1" x14ac:dyDescent="0.2">
      <c r="A12" s="1"/>
      <c r="B12" s="135" t="s">
        <v>195</v>
      </c>
      <c r="C12" s="43">
        <f>+APLREV!E21</f>
        <v>2818187.0396690965</v>
      </c>
      <c r="D12" s="154">
        <v>2605120.9819945134</v>
      </c>
    </row>
    <row r="13" spans="1:6" ht="19.899999999999999" customHeight="1" x14ac:dyDescent="0.2">
      <c r="A13" s="1"/>
      <c r="B13" s="135" t="s">
        <v>196</v>
      </c>
      <c r="C13" s="43">
        <v>2078697</v>
      </c>
      <c r="D13" s="154">
        <v>696659.26704430557</v>
      </c>
      <c r="F13" s="185"/>
    </row>
    <row r="14" spans="1:6" ht="19.899999999999999" customHeight="1" x14ac:dyDescent="0.2">
      <c r="A14" s="1"/>
      <c r="B14" s="135" t="s">
        <v>85</v>
      </c>
      <c r="C14" s="43">
        <f>+APLREV!J20</f>
        <v>129765</v>
      </c>
      <c r="D14" s="154">
        <v>124375</v>
      </c>
      <c r="E14" s="12"/>
    </row>
    <row r="15" spans="1:6" ht="19.899999999999999" customHeight="1" x14ac:dyDescent="0.2">
      <c r="A15" s="1"/>
      <c r="B15" s="135" t="s">
        <v>89</v>
      </c>
      <c r="C15" s="43">
        <f>+C26</f>
        <v>1144283.7995491032</v>
      </c>
      <c r="D15" s="154">
        <v>954102.52825546172</v>
      </c>
    </row>
    <row r="16" spans="1:6" ht="19.899999999999999" customHeight="1" x14ac:dyDescent="0.2">
      <c r="A16" s="1"/>
      <c r="B16" s="135" t="s">
        <v>90</v>
      </c>
      <c r="C16" s="43">
        <v>3155564</v>
      </c>
      <c r="D16" s="154">
        <v>3324540.9265109226</v>
      </c>
    </row>
    <row r="17" spans="1:13" ht="19.899999999999999" customHeight="1" thickBot="1" x14ac:dyDescent="0.25">
      <c r="A17" s="1"/>
      <c r="B17" s="135" t="s">
        <v>197</v>
      </c>
      <c r="C17" s="44">
        <v>0</v>
      </c>
      <c r="D17" s="151">
        <v>2235000</v>
      </c>
    </row>
    <row r="18" spans="1:13" ht="19.899999999999999" customHeight="1" x14ac:dyDescent="0.2">
      <c r="A18" s="1"/>
      <c r="B18" s="135" t="s">
        <v>114</v>
      </c>
      <c r="C18" s="93">
        <f>SUM(C9:C17)</f>
        <v>10728299.839218199</v>
      </c>
      <c r="D18" s="136">
        <v>13048644.286576381</v>
      </c>
    </row>
    <row r="19" spans="1:13" ht="19.899999999999999" customHeight="1" x14ac:dyDescent="0.2">
      <c r="A19" s="1"/>
      <c r="B19" s="142"/>
      <c r="C19" s="143"/>
      <c r="D19" s="144"/>
    </row>
    <row r="20" spans="1:13" ht="19.899999999999999" customHeight="1" x14ac:dyDescent="0.2">
      <c r="A20" s="1"/>
      <c r="B20" s="39"/>
      <c r="C20" s="29"/>
      <c r="D20" s="29"/>
    </row>
    <row r="21" spans="1:13" ht="19.899999999999999" customHeight="1" x14ac:dyDescent="0.2">
      <c r="A21" s="1"/>
      <c r="B21" s="132" t="s">
        <v>199</v>
      </c>
      <c r="C21" s="145"/>
      <c r="D21" s="146"/>
    </row>
    <row r="22" spans="1:13" ht="19.899999999999999" customHeight="1" x14ac:dyDescent="0.2">
      <c r="A22" s="1"/>
      <c r="B22" s="135" t="s">
        <v>78</v>
      </c>
      <c r="C22" s="93">
        <f>+APLREV!C23</f>
        <v>304435</v>
      </c>
      <c r="D22" s="136">
        <v>297980</v>
      </c>
      <c r="F22" s="56"/>
      <c r="G22" s="56"/>
    </row>
    <row r="23" spans="1:13" ht="19.899999999999999" customHeight="1" x14ac:dyDescent="0.2">
      <c r="A23" s="1"/>
      <c r="B23" s="135" t="s">
        <v>79</v>
      </c>
      <c r="C23" s="43">
        <f>+APLREV!D20+APLREV!D21+APLREV!D23+APLREV!D22</f>
        <v>90000</v>
      </c>
      <c r="D23" s="154">
        <v>125801</v>
      </c>
      <c r="F23" s="56"/>
      <c r="G23" s="33"/>
    </row>
    <row r="24" spans="1:13" ht="19.899999999999999" customHeight="1" x14ac:dyDescent="0.2">
      <c r="A24" s="1"/>
      <c r="B24" s="135" t="s">
        <v>80</v>
      </c>
      <c r="C24" s="43">
        <f>+APLREV!E20+APLREV!E21+APLREV!E23</f>
        <v>2818187.0396690965</v>
      </c>
      <c r="D24" s="154">
        <v>2605120.9819945134</v>
      </c>
      <c r="F24" s="56"/>
      <c r="G24" s="33"/>
    </row>
    <row r="25" spans="1:13" ht="19.899999999999999" customHeight="1" x14ac:dyDescent="0.2">
      <c r="A25" s="1"/>
      <c r="B25" s="135" t="s">
        <v>85</v>
      </c>
      <c r="C25" s="43">
        <v>103800</v>
      </c>
      <c r="D25" s="154">
        <v>156200</v>
      </c>
      <c r="F25" s="56"/>
      <c r="G25" s="33"/>
    </row>
    <row r="26" spans="1:13" ht="19.899999999999999" customHeight="1" x14ac:dyDescent="0.2">
      <c r="A26" s="1"/>
      <c r="B26" s="135" t="s">
        <v>89</v>
      </c>
      <c r="C26" s="43">
        <f>+[7]BUDGET!$D$41</f>
        <v>1144283.7995491032</v>
      </c>
      <c r="D26" s="137">
        <v>954102.52825546172</v>
      </c>
      <c r="F26" s="56"/>
      <c r="G26" s="33"/>
    </row>
    <row r="27" spans="1:13" ht="19.899999999999999" customHeight="1" x14ac:dyDescent="0.2">
      <c r="A27" s="1"/>
      <c r="B27" s="135" t="s">
        <v>90</v>
      </c>
      <c r="C27" s="43">
        <f>+[7]BUDGET!$E$41</f>
        <v>3155564.3050785176</v>
      </c>
      <c r="D27" s="137">
        <v>3324540.9265109226</v>
      </c>
      <c r="F27" s="56"/>
      <c r="G27" s="33"/>
    </row>
    <row r="28" spans="1:13" ht="19.899999999999999" customHeight="1" x14ac:dyDescent="0.2">
      <c r="A28" s="1"/>
      <c r="B28" s="135" t="s">
        <v>84</v>
      </c>
      <c r="C28" s="43">
        <v>2735730</v>
      </c>
      <c r="D28" s="137">
        <v>1293448.8498154837</v>
      </c>
      <c r="F28" s="56"/>
      <c r="G28" s="33"/>
    </row>
    <row r="29" spans="1:13" ht="19.899999999999999" customHeight="1" x14ac:dyDescent="0.2">
      <c r="A29" s="1"/>
      <c r="B29" s="135" t="s">
        <v>200</v>
      </c>
      <c r="C29" s="43">
        <f>+LOCAL!C20-'Unrestricted fund bal'!C31</f>
        <v>96650</v>
      </c>
      <c r="D29" s="154">
        <v>58650</v>
      </c>
      <c r="E29" s="43"/>
      <c r="F29" s="56"/>
      <c r="G29" s="43"/>
      <c r="H29" s="43"/>
      <c r="I29" s="43"/>
      <c r="J29" s="43"/>
      <c r="K29" s="43"/>
      <c r="L29" s="43"/>
      <c r="M29" s="43"/>
    </row>
    <row r="30" spans="1:13" ht="19.899999999999999" customHeight="1" x14ac:dyDescent="0.2">
      <c r="A30" s="1"/>
      <c r="B30" s="135" t="s">
        <v>83</v>
      </c>
      <c r="C30" s="43">
        <f>+APLREV!H23+APLREV!H21+APLREV!H20</f>
        <v>404379</v>
      </c>
      <c r="D30" s="137">
        <v>423750</v>
      </c>
      <c r="F30" s="56"/>
    </row>
    <row r="31" spans="1:13" ht="19.899999999999999" customHeight="1" thickBot="1" x14ac:dyDescent="0.25">
      <c r="A31" s="1"/>
      <c r="B31" s="135" t="s">
        <v>131</v>
      </c>
      <c r="C31" s="44">
        <v>0</v>
      </c>
      <c r="D31" s="155">
        <v>4350634.1899999995</v>
      </c>
      <c r="F31" s="56"/>
    </row>
    <row r="32" spans="1:13" ht="19.899999999999999" customHeight="1" x14ac:dyDescent="0.2">
      <c r="A32" s="1"/>
      <c r="B32" s="135" t="s">
        <v>201</v>
      </c>
      <c r="C32" s="93">
        <f>SUM(C22:C31)</f>
        <v>10853029.144296717</v>
      </c>
      <c r="D32" s="136">
        <v>13590228.47657638</v>
      </c>
    </row>
    <row r="33" spans="1:6" ht="19.899999999999999" customHeight="1" thickBot="1" x14ac:dyDescent="0.25">
      <c r="A33" s="1"/>
      <c r="B33" s="141"/>
      <c r="C33" s="97"/>
      <c r="D33" s="156"/>
    </row>
    <row r="34" spans="1:6" ht="19.899999999999999" customHeight="1" thickBot="1" x14ac:dyDescent="0.25">
      <c r="A34" s="1"/>
      <c r="B34" s="157"/>
      <c r="C34" s="105"/>
      <c r="D34" s="158"/>
    </row>
    <row r="35" spans="1:6" ht="19.899999999999999" customHeight="1" thickBot="1" x14ac:dyDescent="0.25">
      <c r="A35" s="1"/>
      <c r="B35" s="135" t="s">
        <v>262</v>
      </c>
      <c r="C35" s="196">
        <f>+C18-C32</f>
        <v>-124729.30507851765</v>
      </c>
      <c r="D35" s="159">
        <v>-541584.18999999948</v>
      </c>
      <c r="F35" s="56"/>
    </row>
    <row r="36" spans="1:6" ht="19.899999999999999" customHeight="1" x14ac:dyDescent="0.2">
      <c r="A36" s="1"/>
      <c r="B36" s="135"/>
      <c r="C36" s="29"/>
      <c r="D36" s="139"/>
    </row>
    <row r="37" spans="1:6" ht="19.899999999999999" customHeight="1" x14ac:dyDescent="0.2">
      <c r="A37" s="1"/>
      <c r="B37" s="135" t="s">
        <v>263</v>
      </c>
      <c r="C37" s="43">
        <v>-26954</v>
      </c>
      <c r="D37" s="154">
        <v>105441.87868852075</v>
      </c>
    </row>
    <row r="38" spans="1:6" ht="19.899999999999999" customHeight="1" x14ac:dyDescent="0.2">
      <c r="A38" s="1"/>
      <c r="B38" s="135" t="s">
        <v>264</v>
      </c>
      <c r="C38" s="43">
        <v>-3000000</v>
      </c>
      <c r="D38" s="154">
        <v>-1999999.7715953165</v>
      </c>
    </row>
    <row r="39" spans="1:6" ht="19.899999999999999" customHeight="1" x14ac:dyDescent="0.2">
      <c r="A39" s="1"/>
      <c r="B39" s="135"/>
      <c r="C39" s="29"/>
      <c r="D39" s="139"/>
    </row>
    <row r="40" spans="1:6" ht="19.899999999999999" customHeight="1" x14ac:dyDescent="0.2">
      <c r="A40" s="1"/>
      <c r="B40" s="135" t="s">
        <v>268</v>
      </c>
      <c r="C40" s="29">
        <f>+C35-C38</f>
        <v>2875270.6949214824</v>
      </c>
      <c r="D40" s="139">
        <f>-D38+D35</f>
        <v>1458415.581595317</v>
      </c>
    </row>
    <row r="41" spans="1:6" ht="19.899999999999999" customHeight="1" x14ac:dyDescent="0.2">
      <c r="A41" s="1"/>
      <c r="B41" s="135"/>
      <c r="C41" s="29"/>
      <c r="D41" s="139"/>
    </row>
    <row r="42" spans="1:6" ht="19.899999999999999" customHeight="1" thickBot="1" x14ac:dyDescent="0.25">
      <c r="A42" s="1"/>
      <c r="B42" s="135" t="s">
        <v>266</v>
      </c>
      <c r="C42" s="46">
        <f>+C37+C38</f>
        <v>-3026954</v>
      </c>
      <c r="D42" s="160">
        <f>+D38+D37</f>
        <v>-1894557.8929067957</v>
      </c>
    </row>
    <row r="43" spans="1:6" ht="19.899999999999999" customHeight="1" thickBot="1" x14ac:dyDescent="0.25">
      <c r="A43" s="1"/>
      <c r="B43" s="135"/>
      <c r="C43" s="29"/>
      <c r="D43" s="139"/>
    </row>
    <row r="44" spans="1:6" ht="19.899999999999999" customHeight="1" thickBot="1" x14ac:dyDescent="0.25">
      <c r="A44" s="1"/>
      <c r="B44" s="161" t="s">
        <v>202</v>
      </c>
      <c r="C44" s="98">
        <f>+C40+C42</f>
        <v>-151683.30507851765</v>
      </c>
      <c r="D44" s="162">
        <f>+D40+D42</f>
        <v>-436142.31131147873</v>
      </c>
    </row>
    <row r="45" spans="1:6" ht="13.5" thickTop="1" x14ac:dyDescent="0.2">
      <c r="B45" s="153"/>
      <c r="C45" s="163"/>
      <c r="D45" s="164"/>
    </row>
    <row r="46" spans="1:6" x14ac:dyDescent="0.2">
      <c r="C46" s="12"/>
    </row>
    <row r="47" spans="1:6" x14ac:dyDescent="0.2">
      <c r="C47" s="12"/>
    </row>
  </sheetData>
  <customSheetViews>
    <customSheetView guid="{8970DFA1-A026-4639-BD60-39EC20285CCC}" showRuler="0" topLeftCell="A4">
      <selection activeCell="F22" sqref="F22"/>
    </customSheetView>
    <customSheetView guid="{AADB8EA3-75F0-4468-B5D5-C7110D6EC38B}" showRuler="0" topLeftCell="A4">
      <selection activeCell="F22" sqref="F22"/>
      <pageMargins left="0" right="0" top="0" bottom="0" header="0" footer="0"/>
      <pageSetup orientation="portrait" r:id="rId1"/>
      <headerFooter alignWithMargins="0"/>
    </customSheetView>
    <customSheetView guid="{1D9F4367-0C2F-46F1-9E55-939D20D76F5B}" showRuler="0" topLeftCell="A4">
      <selection activeCell="F22" sqref="F22"/>
      <pageMargins left="0" right="0" top="0" bottom="0" header="0" footer="0"/>
      <pageSetup orientation="portrait" r:id="rId2"/>
      <headerFooter alignWithMargins="0"/>
    </customSheetView>
    <customSheetView guid="{921A7AC6-7D1A-435F-A825-B8B8C1A90F20}" showRuler="0" topLeftCell="A4">
      <selection activeCell="F22" sqref="F22"/>
      <pageMargins left="0" right="0" top="0" bottom="0" header="0" footer="0"/>
      <pageSetup orientation="portrait" r:id="rId3"/>
      <headerFooter alignWithMargins="0"/>
    </customSheetView>
    <customSheetView guid="{ED9CD846-0F6B-4BF7-A940-412E425E8FCE}" showRuler="0" topLeftCell="A4">
      <selection activeCell="F22" sqref="F22"/>
      <pageMargins left="0" right="0" top="0" bottom="0" header="0" footer="0"/>
      <pageSetup orientation="portrait" r:id="rId4"/>
      <headerFooter alignWithMargins="0"/>
    </customSheetView>
    <customSheetView guid="{497CB486-623F-41B0-B370-EF2A82E78B1D}" showRuler="0" topLeftCell="A4">
      <selection activeCell="F22" sqref="F22"/>
      <pageMargins left="0" right="0" top="0" bottom="0" header="0" footer="0"/>
      <pageSetup orientation="portrait" r:id="rId5"/>
      <headerFooter alignWithMargins="0"/>
    </customSheetView>
    <customSheetView guid="{20CF2976-B2A7-4F04-88DC-0AB25CA8A6C6}" showRuler="0" topLeftCell="A4">
      <selection activeCell="F22" sqref="F22"/>
      <pageMargins left="0" right="0" top="0" bottom="0" header="0" footer="0"/>
      <pageSetup orientation="portrait" r:id="rId6"/>
      <headerFooter alignWithMargins="0"/>
    </customSheetView>
    <customSheetView guid="{CB724201-FBEC-4626-9DD9-AEC98BB80DB0}" showRuler="0" topLeftCell="A4">
      <selection activeCell="F22" sqref="F22"/>
      <pageMargins left="0" right="0" top="0" bottom="0" header="0" footer="0"/>
      <pageSetup orientation="portrait" r:id="rId7"/>
      <headerFooter alignWithMargins="0"/>
    </customSheetView>
  </customSheetViews>
  <phoneticPr fontId="0" type="noConversion"/>
  <printOptions horizontalCentered="1"/>
  <pageMargins left="0.7" right="0.7" top="0.58791666666666664" bottom="0.75" header="0.3" footer="0.3"/>
  <pageSetup scale="84" orientation="portrait" r:id="rId8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M47"/>
  <sheetViews>
    <sheetView showOutlineSymbols="0" topLeftCell="A18" zoomScaleNormal="100" workbookViewId="0">
      <selection activeCell="D36" sqref="D36:D37"/>
    </sheetView>
  </sheetViews>
  <sheetFormatPr defaultRowHeight="12.75" x14ac:dyDescent="0.2"/>
  <cols>
    <col min="1" max="1" width="7.42578125" customWidth="1"/>
    <col min="2" max="2" width="48.85546875" customWidth="1"/>
    <col min="3" max="4" width="14.7109375" customWidth="1"/>
    <col min="6" max="6" width="12.42578125" bestFit="1" customWidth="1"/>
    <col min="7" max="7" width="10.5703125" bestFit="1" customWidth="1"/>
  </cols>
  <sheetData>
    <row r="1" spans="1:6" ht="15.75" x14ac:dyDescent="0.25">
      <c r="B1" s="15" t="s">
        <v>65</v>
      </c>
    </row>
    <row r="2" spans="1:6" ht="15.75" x14ac:dyDescent="0.25">
      <c r="B2" s="15" t="s">
        <v>270</v>
      </c>
      <c r="C2" s="6"/>
      <c r="D2" s="6"/>
    </row>
    <row r="3" spans="1:6" ht="9" customHeight="1" x14ac:dyDescent="0.2">
      <c r="A3" s="6"/>
      <c r="B3" s="6"/>
      <c r="C3" s="6"/>
      <c r="D3" s="6"/>
    </row>
    <row r="4" spans="1:6" ht="9" customHeight="1" x14ac:dyDescent="0.2">
      <c r="A4" s="6"/>
      <c r="B4" s="6"/>
      <c r="C4" s="7"/>
      <c r="D4" s="7"/>
    </row>
    <row r="5" spans="1:6" ht="37.700000000000003" customHeight="1" x14ac:dyDescent="0.2">
      <c r="A5" s="6"/>
      <c r="B5" s="6"/>
      <c r="C5" s="69">
        <v>2024</v>
      </c>
      <c r="D5" s="69" t="s">
        <v>163</v>
      </c>
    </row>
    <row r="6" spans="1:6" ht="17.850000000000001" customHeight="1" x14ac:dyDescent="0.2">
      <c r="B6" s="132" t="s">
        <v>0</v>
      </c>
      <c r="C6" s="148"/>
      <c r="D6" s="149"/>
    </row>
    <row r="7" spans="1:6" ht="19.899999999999999" customHeight="1" x14ac:dyDescent="0.2">
      <c r="A7" s="6"/>
      <c r="B7" s="135" t="s">
        <v>97</v>
      </c>
      <c r="C7" s="93">
        <f>+'Unrestricted fund bal'!C9+'Unrestricted fund bal'!C10+'Unrestricted fund bal'!C14+'Unrestricted fund bal'!C15+'Unrestricted fund bal'!C17+'Unrestricted fund bal'!C16</f>
        <v>5391749.7995491028</v>
      </c>
      <c r="D7" s="136">
        <v>9300155.2263617013</v>
      </c>
      <c r="F7" s="12"/>
    </row>
    <row r="8" spans="1:6" ht="19.899999999999999" customHeight="1" x14ac:dyDescent="0.2">
      <c r="A8" s="6"/>
      <c r="B8" s="135" t="s">
        <v>78</v>
      </c>
      <c r="C8" s="43">
        <f>+APLREV!C19+APLREV!C20</f>
        <v>16335038.051530926</v>
      </c>
      <c r="D8" s="154">
        <v>12607690.280798862</v>
      </c>
      <c r="F8" s="12"/>
    </row>
    <row r="9" spans="1:6" ht="19.899999999999999" customHeight="1" x14ac:dyDescent="0.2">
      <c r="A9" s="6"/>
      <c r="B9" s="135" t="s">
        <v>81</v>
      </c>
      <c r="C9" s="43">
        <f>+APLREV!F16+APLREV!F11</f>
        <v>469622960.52664721</v>
      </c>
      <c r="D9" s="154">
        <v>427832171.76742941</v>
      </c>
      <c r="F9" s="12"/>
    </row>
    <row r="10" spans="1:6" ht="19.899999999999999" customHeight="1" x14ac:dyDescent="0.2">
      <c r="A10" s="6"/>
      <c r="B10" s="135" t="s">
        <v>79</v>
      </c>
      <c r="C10" s="43">
        <f>+APLREV!D25-APLREV!D23-APLREV!D22-C12</f>
        <v>10745406.245790098</v>
      </c>
      <c r="D10" s="154">
        <v>4869899.7974834712</v>
      </c>
      <c r="E10" s="12"/>
      <c r="F10" s="12"/>
    </row>
    <row r="11" spans="1:6" ht="19.899999999999999" customHeight="1" x14ac:dyDescent="0.2">
      <c r="A11" s="6"/>
      <c r="B11" s="135" t="s">
        <v>83</v>
      </c>
      <c r="C11" s="43">
        <f>+APLREV!H25-APLREV!H23</f>
        <v>19981300.758552548</v>
      </c>
      <c r="D11" s="154">
        <v>17616001.03270812</v>
      </c>
      <c r="E11" s="12"/>
      <c r="F11" s="12"/>
    </row>
    <row r="12" spans="1:6" ht="19.899999999999999" customHeight="1" x14ac:dyDescent="0.2">
      <c r="A12" s="6"/>
      <c r="B12" s="135" t="s">
        <v>203</v>
      </c>
      <c r="C12" s="43">
        <f>+APLREV!D13+APLREV!D15</f>
        <v>2833233.5813894859</v>
      </c>
      <c r="D12" s="154">
        <v>2296918.5830101529</v>
      </c>
      <c r="E12" s="12"/>
      <c r="F12" s="12"/>
    </row>
    <row r="13" spans="1:6" ht="19.899999999999999" customHeight="1" x14ac:dyDescent="0.2">
      <c r="A13" s="6"/>
      <c r="B13" s="135" t="s">
        <v>204</v>
      </c>
      <c r="C13" s="43">
        <f>+APLREV!E21</f>
        <v>2818187.0396690965</v>
      </c>
      <c r="D13" s="154">
        <v>2605120.9819945134</v>
      </c>
      <c r="E13" s="12"/>
      <c r="F13" s="12"/>
    </row>
    <row r="14" spans="1:6" ht="19.899999999999999" customHeight="1" x14ac:dyDescent="0.2">
      <c r="A14" s="6"/>
      <c r="B14" s="135" t="s">
        <v>205</v>
      </c>
      <c r="C14" s="43">
        <f>+APLREV!G20</f>
        <v>5580000</v>
      </c>
      <c r="D14" s="154">
        <v>5575000</v>
      </c>
      <c r="F14" s="12"/>
    </row>
    <row r="15" spans="1:6" ht="19.899999999999999" customHeight="1" x14ac:dyDescent="0.2">
      <c r="A15" s="6"/>
      <c r="B15" s="135" t="s">
        <v>84</v>
      </c>
      <c r="C15" s="43">
        <f>+APLREV!I25-APLREV!I23-APLREV!I22</f>
        <v>8342964.3063487485</v>
      </c>
      <c r="D15" s="137">
        <v>6259291.3851654762</v>
      </c>
      <c r="F15" s="12"/>
    </row>
    <row r="16" spans="1:6" ht="19.899999999999999" customHeight="1" thickBot="1" x14ac:dyDescent="0.25">
      <c r="A16" s="6"/>
      <c r="B16" s="135" t="s">
        <v>80</v>
      </c>
      <c r="C16" s="44">
        <f>+APLREV!E25-APLREV!E23-C13</f>
        <v>5319775.9231891315</v>
      </c>
      <c r="D16" s="155">
        <v>3876500.8678721525</v>
      </c>
      <c r="F16" s="12"/>
    </row>
    <row r="17" spans="1:13" ht="19.899999999999999" customHeight="1" x14ac:dyDescent="0.2">
      <c r="A17" s="6"/>
      <c r="B17" s="135" t="s">
        <v>114</v>
      </c>
      <c r="C17" s="93">
        <f>SUM(C7:C16)</f>
        <v>546970616.23266649</v>
      </c>
      <c r="D17" s="136">
        <f>SUM(D7:D16)</f>
        <v>492838749.92282379</v>
      </c>
      <c r="F17" s="12"/>
    </row>
    <row r="18" spans="1:13" ht="16.5" customHeight="1" x14ac:dyDescent="0.2">
      <c r="A18" s="6"/>
      <c r="B18" s="142"/>
      <c r="C18" s="165"/>
      <c r="D18" s="166"/>
    </row>
    <row r="19" spans="1:13" ht="16.5" customHeight="1" x14ac:dyDescent="0.2">
      <c r="A19" s="6"/>
      <c r="B19" s="39"/>
      <c r="C19" s="29"/>
      <c r="D19" s="29"/>
    </row>
    <row r="20" spans="1:13" ht="19.899999999999999" customHeight="1" x14ac:dyDescent="0.2">
      <c r="B20" s="132" t="s">
        <v>206</v>
      </c>
      <c r="C20" s="145"/>
      <c r="D20" s="146"/>
      <c r="H20" s="33"/>
    </row>
    <row r="21" spans="1:13" ht="19.899999999999999" customHeight="1" x14ac:dyDescent="0.2">
      <c r="A21" s="6"/>
      <c r="B21" s="135" t="s">
        <v>97</v>
      </c>
      <c r="C21" s="93">
        <f>+APLREV!J25+APLREV!G21</f>
        <v>4176139.2222088343</v>
      </c>
      <c r="D21" s="136">
        <v>8844127.6447663829</v>
      </c>
    </row>
    <row r="22" spans="1:13" ht="19.899999999999999" customHeight="1" x14ac:dyDescent="0.2">
      <c r="A22" s="6"/>
      <c r="B22" s="135" t="s">
        <v>78</v>
      </c>
      <c r="C22" s="43">
        <f>+ALLEXP!C24</f>
        <v>16639473.051530924</v>
      </c>
      <c r="D22" s="154">
        <v>12905670.280798864</v>
      </c>
      <c r="F22" s="33"/>
      <c r="G22" s="56"/>
    </row>
    <row r="23" spans="1:13" ht="19.899999999999999" customHeight="1" x14ac:dyDescent="0.2">
      <c r="A23" s="6"/>
      <c r="B23" s="135" t="s">
        <v>81</v>
      </c>
      <c r="C23" s="43">
        <f>+ALLEXP!G24</f>
        <v>469622960.52664721</v>
      </c>
      <c r="D23" s="154">
        <v>427832171.76742935</v>
      </c>
      <c r="F23" s="33"/>
    </row>
    <row r="24" spans="1:13" ht="19.899999999999999" customHeight="1" x14ac:dyDescent="0.2">
      <c r="A24" s="6"/>
      <c r="B24" s="135" t="s">
        <v>79</v>
      </c>
      <c r="C24" s="43">
        <f>+ALLEXP!D24-C26</f>
        <v>10835406.245790102</v>
      </c>
      <c r="D24" s="154">
        <v>4995700.7974834712</v>
      </c>
      <c r="F24" s="33"/>
    </row>
    <row r="25" spans="1:13" ht="19.899999999999999" customHeight="1" x14ac:dyDescent="0.2">
      <c r="A25" s="6"/>
      <c r="B25" s="135" t="s">
        <v>83</v>
      </c>
      <c r="C25" s="43">
        <f>+ALLEXP!I24</f>
        <v>23803157.645805035</v>
      </c>
      <c r="D25" s="154">
        <v>17641001.032708123</v>
      </c>
      <c r="F25" s="33"/>
    </row>
    <row r="26" spans="1:13" ht="19.899999999999999" customHeight="1" x14ac:dyDescent="0.2">
      <c r="A26" s="6"/>
      <c r="B26" s="135" t="s">
        <v>203</v>
      </c>
      <c r="C26" s="43">
        <f>+C12</f>
        <v>2833233.5813894859</v>
      </c>
      <c r="D26" s="154">
        <v>2296918.5830101529</v>
      </c>
      <c r="F26" s="33"/>
    </row>
    <row r="27" spans="1:13" ht="19.899999999999999" customHeight="1" x14ac:dyDescent="0.2">
      <c r="A27" s="6"/>
      <c r="B27" s="135" t="s">
        <v>204</v>
      </c>
      <c r="C27" s="43">
        <f>+APLREV!E21</f>
        <v>2818187.0396690965</v>
      </c>
      <c r="D27" s="154">
        <v>2605120.9819945134</v>
      </c>
      <c r="E27" s="43"/>
      <c r="F27" s="43"/>
      <c r="G27" s="43"/>
      <c r="H27" s="43"/>
      <c r="I27" s="43"/>
      <c r="J27" s="43"/>
      <c r="K27" s="43"/>
      <c r="L27" s="43"/>
      <c r="M27" s="43"/>
    </row>
    <row r="28" spans="1:13" ht="19.899999999999999" customHeight="1" x14ac:dyDescent="0.2">
      <c r="A28" s="6"/>
      <c r="B28" s="135" t="s">
        <v>84</v>
      </c>
      <c r="C28" s="43">
        <f>+ALLEXP!J24</f>
        <v>8939709.8970469069</v>
      </c>
      <c r="D28" s="137">
        <v>6808122.1567607932</v>
      </c>
      <c r="F28" s="33"/>
    </row>
    <row r="29" spans="1:13" ht="19.899999999999999" customHeight="1" x14ac:dyDescent="0.2">
      <c r="A29" s="6"/>
      <c r="B29" s="135" t="s">
        <v>205</v>
      </c>
      <c r="C29" s="43">
        <f>+APLREV!G20+APLREV!G23</f>
        <v>5580000</v>
      </c>
      <c r="D29" s="154">
        <v>5469558.1213114792</v>
      </c>
      <c r="F29" s="33"/>
    </row>
    <row r="30" spans="1:13" ht="19.899999999999999" customHeight="1" thickBot="1" x14ac:dyDescent="0.25">
      <c r="A30" s="6"/>
      <c r="B30" s="135" t="s">
        <v>80</v>
      </c>
      <c r="C30" s="44">
        <f>+APLREV!E25-C27</f>
        <v>5319775.9231891315</v>
      </c>
      <c r="D30" s="155">
        <v>3876500.8678721525</v>
      </c>
      <c r="F30" s="33"/>
    </row>
    <row r="31" spans="1:13" ht="19.899999999999999" customHeight="1" x14ac:dyDescent="0.2">
      <c r="A31" s="6"/>
      <c r="B31" s="135" t="s">
        <v>201</v>
      </c>
      <c r="C31" s="93">
        <f>SUM(C21:C30)</f>
        <v>550568043.13327682</v>
      </c>
      <c r="D31" s="136">
        <f>SUM(D21:D30)</f>
        <v>493274892.23413527</v>
      </c>
    </row>
    <row r="32" spans="1:13" ht="16.5" customHeight="1" x14ac:dyDescent="0.2">
      <c r="A32" s="6"/>
      <c r="B32" s="135"/>
      <c r="C32" s="5"/>
      <c r="D32" s="173"/>
    </row>
    <row r="33" spans="1:6" ht="16.5" customHeight="1" x14ac:dyDescent="0.2">
      <c r="A33" s="6"/>
      <c r="B33" s="176"/>
      <c r="C33" s="172"/>
      <c r="D33" s="172"/>
    </row>
    <row r="34" spans="1:6" ht="19.899999999999999" customHeight="1" x14ac:dyDescent="0.2">
      <c r="B34" s="174" t="s">
        <v>207</v>
      </c>
      <c r="C34" s="106">
        <f>-APLREV!K22</f>
        <v>-566745.59069816</v>
      </c>
      <c r="D34" s="175">
        <v>-2000000</v>
      </c>
    </row>
    <row r="35" spans="1:6" ht="19.899999999999999" customHeight="1" x14ac:dyDescent="0.2">
      <c r="A35" s="6"/>
      <c r="B35" s="135"/>
      <c r="C35" s="43"/>
      <c r="D35" s="154"/>
    </row>
    <row r="36" spans="1:6" ht="19.899999999999999" customHeight="1" x14ac:dyDescent="0.2">
      <c r="B36" s="135" t="s">
        <v>265</v>
      </c>
      <c r="C36" s="43">
        <f>+C17-C31-'Unrestricted fund bal'!C37-C34</f>
        <v>-3003727.3099121675</v>
      </c>
      <c r="D36" s="154">
        <f>+D17-D31-'Unrestricted fund bal'!D37-D34</f>
        <v>1458415.8099999959</v>
      </c>
      <c r="F36" s="33">
        <f>C17-C31</f>
        <v>-3597426.9006103277</v>
      </c>
    </row>
    <row r="37" spans="1:6" ht="19.899999999999999" customHeight="1" x14ac:dyDescent="0.2">
      <c r="B37" s="135" t="s">
        <v>266</v>
      </c>
      <c r="C37" s="43">
        <f>+C14-C29+C34</f>
        <v>-566745.59069816</v>
      </c>
      <c r="D37" s="154">
        <f>+D14-D29+D34</f>
        <v>-1894558.1213114792</v>
      </c>
      <c r="F37">
        <v>26954</v>
      </c>
    </row>
    <row r="38" spans="1:6" ht="19.899999999999999" customHeight="1" x14ac:dyDescent="0.2">
      <c r="B38" s="135" t="s">
        <v>267</v>
      </c>
      <c r="C38" s="52">
        <v>0</v>
      </c>
      <c r="D38" s="137">
        <v>0</v>
      </c>
      <c r="F38">
        <v>566746</v>
      </c>
    </row>
    <row r="39" spans="1:6" ht="19.899999999999999" customHeight="1" thickBot="1" x14ac:dyDescent="0.25">
      <c r="B39" s="135"/>
      <c r="C39" s="50"/>
      <c r="D39" s="167"/>
    </row>
    <row r="40" spans="1:6" ht="19.899999999999999" customHeight="1" x14ac:dyDescent="0.2">
      <c r="B40" s="135" t="s">
        <v>202</v>
      </c>
      <c r="C40" s="48">
        <f>C36+C37</f>
        <v>-3570472.9006103277</v>
      </c>
      <c r="D40" s="140">
        <f>+D37+D36</f>
        <v>-436142.31131148338</v>
      </c>
    </row>
    <row r="41" spans="1:6" ht="16.5" customHeight="1" x14ac:dyDescent="0.2">
      <c r="B41" s="135"/>
      <c r="C41" s="29"/>
      <c r="D41" s="139"/>
    </row>
    <row r="42" spans="1:6" ht="16.5" customHeight="1" x14ac:dyDescent="0.2">
      <c r="B42" s="176"/>
      <c r="C42" s="172"/>
      <c r="D42" s="172"/>
    </row>
    <row r="43" spans="1:6" ht="19.899999999999999" customHeight="1" x14ac:dyDescent="0.2">
      <c r="B43" s="174" t="s">
        <v>208</v>
      </c>
      <c r="C43" s="177"/>
      <c r="D43" s="178"/>
    </row>
    <row r="44" spans="1:6" ht="19.899999999999999" customHeight="1" thickBot="1" x14ac:dyDescent="0.25">
      <c r="B44" s="135" t="s">
        <v>209</v>
      </c>
      <c r="C44" s="45">
        <f>12155592+C36</f>
        <v>9151864.6900878325</v>
      </c>
      <c r="D44" s="152">
        <f>12155592+D36</f>
        <v>13614007.809999995</v>
      </c>
    </row>
    <row r="45" spans="1:6" ht="19.899999999999999" customHeight="1" thickTop="1" thickBot="1" x14ac:dyDescent="0.25">
      <c r="B45" s="135" t="s">
        <v>210</v>
      </c>
      <c r="C45" s="54">
        <f>20627819+C37+C34</f>
        <v>19494327.81860368</v>
      </c>
      <c r="D45" s="168">
        <f>20627819+D37+D34</f>
        <v>16733260.878688522</v>
      </c>
    </row>
    <row r="46" spans="1:6" ht="19.899999999999999" customHeight="1" thickTop="1" thickBot="1" x14ac:dyDescent="0.25">
      <c r="B46" s="135" t="s">
        <v>211</v>
      </c>
      <c r="C46" s="55">
        <v>0</v>
      </c>
      <c r="D46" s="169">
        <v>0</v>
      </c>
    </row>
    <row r="47" spans="1:6" ht="15.75" thickTop="1" x14ac:dyDescent="0.2">
      <c r="A47" s="6"/>
      <c r="B47" s="170"/>
      <c r="C47" s="171"/>
      <c r="D47" s="164"/>
    </row>
  </sheetData>
  <customSheetViews>
    <customSheetView guid="{8970DFA1-A026-4639-BD60-39EC20285CCC}" showRuler="0" topLeftCell="A6">
      <selection activeCell="C34" sqref="C34"/>
    </customSheetView>
    <customSheetView guid="{AADB8EA3-75F0-4468-B5D5-C7110D6EC38B}" showRuler="0" topLeftCell="A6">
      <selection activeCell="C34" sqref="C34"/>
      <pageMargins left="0" right="0" top="0" bottom="0" header="0" footer="0"/>
      <pageSetup orientation="portrait" r:id="rId1"/>
      <headerFooter alignWithMargins="0"/>
    </customSheetView>
    <customSheetView guid="{1D9F4367-0C2F-46F1-9E55-939D20D76F5B}" showRuler="0" topLeftCell="A6">
      <selection activeCell="C34" sqref="C34"/>
      <pageMargins left="0" right="0" top="0" bottom="0" header="0" footer="0"/>
      <pageSetup orientation="portrait" r:id="rId2"/>
      <headerFooter alignWithMargins="0"/>
    </customSheetView>
    <customSheetView guid="{921A7AC6-7D1A-435F-A825-B8B8C1A90F20}" showRuler="0" topLeftCell="A6">
      <selection activeCell="C34" sqref="C34"/>
      <pageMargins left="0" right="0" top="0" bottom="0" header="0" footer="0"/>
      <pageSetup orientation="portrait" r:id="rId3"/>
      <headerFooter alignWithMargins="0"/>
    </customSheetView>
    <customSheetView guid="{ED9CD846-0F6B-4BF7-A940-412E425E8FCE}" showRuler="0" topLeftCell="A6">
      <selection activeCell="C34" sqref="C34"/>
      <pageMargins left="0" right="0" top="0" bottom="0" header="0" footer="0"/>
      <pageSetup orientation="portrait" r:id="rId4"/>
      <headerFooter alignWithMargins="0"/>
    </customSheetView>
    <customSheetView guid="{497CB486-623F-41B0-B370-EF2A82E78B1D}" showRuler="0" topLeftCell="A6">
      <selection activeCell="C34" sqref="C34"/>
      <pageMargins left="0" right="0" top="0" bottom="0" header="0" footer="0"/>
      <pageSetup orientation="portrait" r:id="rId5"/>
      <headerFooter alignWithMargins="0"/>
    </customSheetView>
    <customSheetView guid="{20CF2976-B2A7-4F04-88DC-0AB25CA8A6C6}" showRuler="0" topLeftCell="A6">
      <selection activeCell="C34" sqref="C34"/>
      <pageMargins left="0" right="0" top="0" bottom="0" header="0" footer="0"/>
      <pageSetup orientation="portrait" r:id="rId6"/>
      <headerFooter alignWithMargins="0"/>
    </customSheetView>
    <customSheetView guid="{CB724201-FBEC-4626-9DD9-AEC98BB80DB0}" showRuler="0" topLeftCell="A6">
      <selection activeCell="C34" sqref="C34"/>
      <pageMargins left="0" right="0" top="0" bottom="0" header="0" footer="0"/>
      <pageSetup orientation="portrait" r:id="rId7"/>
      <headerFooter alignWithMargins="0"/>
    </customSheetView>
  </customSheetViews>
  <phoneticPr fontId="0" type="noConversion"/>
  <printOptions horizontalCentered="1"/>
  <pageMargins left="0.7" right="0.7" top="0.75" bottom="0.75" header="0.3" footer="0.3"/>
  <pageSetup scale="76" orientation="portrait" r:id="rId8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0BEE2-3D28-4F5E-A510-2738912844B5}">
  <sheetPr>
    <pageSetUpPr fitToPage="1"/>
  </sheetPr>
  <dimension ref="T9:T20"/>
  <sheetViews>
    <sheetView showOutlineSymbols="0" zoomScale="80" zoomScaleNormal="80" workbookViewId="0">
      <selection activeCell="T20" sqref="T20"/>
    </sheetView>
  </sheetViews>
  <sheetFormatPr defaultRowHeight="12.75" x14ac:dyDescent="0.2"/>
  <cols>
    <col min="20" max="20" width="16.28515625" bestFit="1" customWidth="1"/>
  </cols>
  <sheetData>
    <row r="9" spans="20:20" x14ac:dyDescent="0.2">
      <c r="T9" s="193"/>
    </row>
    <row r="11" spans="20:20" x14ac:dyDescent="0.2">
      <c r="T11" s="185"/>
    </row>
    <row r="14" spans="20:20" x14ac:dyDescent="0.2">
      <c r="T14" s="193"/>
    </row>
    <row r="20" spans="20:20" x14ac:dyDescent="0.2">
      <c r="T20" s="193"/>
    </row>
  </sheetData>
  <printOptions horizontalCentered="1" verticalCentered="1"/>
  <pageMargins left="0" right="0" top="0" bottom="0" header="0" footer="0"/>
  <pageSetup scale="97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6D1A1-D6AA-4629-875F-79D534DF9C7C}">
  <dimension ref="T12"/>
  <sheetViews>
    <sheetView showOutlineSymbols="0" zoomScale="90" zoomScaleNormal="90" workbookViewId="0">
      <selection activeCell="T10" sqref="T10"/>
    </sheetView>
  </sheetViews>
  <sheetFormatPr defaultRowHeight="12.75" x14ac:dyDescent="0.2"/>
  <cols>
    <col min="1" max="1" width="3.85546875" customWidth="1"/>
    <col min="20" max="20" width="15" bestFit="1" customWidth="1"/>
  </cols>
  <sheetData>
    <row r="12" spans="20:20" x14ac:dyDescent="0.2">
      <c r="T12" s="193"/>
    </row>
  </sheetData>
  <printOptions horizontalCentered="1" verticalCentered="1"/>
  <pageMargins left="0" right="0" top="0" bottom="0" header="0.3" footer="0.3"/>
  <pageSetup scale="83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C3BDE-BBDE-4A79-9028-E8BC4C09DA8E}">
  <sheetPr>
    <pageSetUpPr fitToPage="1"/>
  </sheetPr>
  <dimension ref="S6"/>
  <sheetViews>
    <sheetView showOutlineSymbols="0" zoomScale="80" zoomScaleNormal="80" workbookViewId="0">
      <selection activeCell="T10" sqref="T10"/>
    </sheetView>
  </sheetViews>
  <sheetFormatPr defaultRowHeight="12.75" x14ac:dyDescent="0.2"/>
  <cols>
    <col min="19" max="19" width="16.28515625" bestFit="1" customWidth="1"/>
  </cols>
  <sheetData>
    <row r="6" spans="19:19" x14ac:dyDescent="0.2">
      <c r="S6" s="193"/>
    </row>
  </sheetData>
  <pageMargins left="0.7" right="0.7" top="0.75" bottom="0.75" header="0.3" footer="0.3"/>
  <pageSetup scale="80" fitToHeight="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CBFB9-6CAC-41D9-BB66-4C1011586701}">
  <sheetPr>
    <pageSetUpPr fitToPage="1"/>
  </sheetPr>
  <dimension ref="T10"/>
  <sheetViews>
    <sheetView showOutlineSymbols="0" topLeftCell="C1" zoomScale="90" zoomScaleNormal="90" workbookViewId="0">
      <selection activeCell="U24" sqref="U24"/>
    </sheetView>
  </sheetViews>
  <sheetFormatPr defaultRowHeight="12.75" x14ac:dyDescent="0.2"/>
  <cols>
    <col min="20" max="20" width="16.140625" bestFit="1" customWidth="1"/>
  </cols>
  <sheetData>
    <row r="10" spans="20:20" x14ac:dyDescent="0.2">
      <c r="T10" s="193"/>
    </row>
  </sheetData>
  <pageMargins left="0.7" right="0.7" top="0.75" bottom="0.75" header="0.3" footer="0.3"/>
  <pageSetup scale="75" fitToHeight="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CA170-5A14-4024-A3CB-1712C4C9375B}">
  <sheetPr>
    <pageSetUpPr fitToPage="1"/>
  </sheetPr>
  <dimension ref="S8"/>
  <sheetViews>
    <sheetView showOutlineSymbols="0" zoomScale="80" zoomScaleNormal="80" workbookViewId="0">
      <selection activeCell="Y20" sqref="Y20"/>
    </sheetView>
  </sheetViews>
  <sheetFormatPr defaultRowHeight="12.75" x14ac:dyDescent="0.2"/>
  <cols>
    <col min="19" max="19" width="13.85546875" bestFit="1" customWidth="1"/>
  </cols>
  <sheetData>
    <row r="8" spans="19:19" x14ac:dyDescent="0.2">
      <c r="S8" s="193"/>
    </row>
  </sheetData>
  <printOptions horizontalCentered="1" verticalCentered="1"/>
  <pageMargins left="0.7" right="0.7" top="0.5" bottom="0.5" header="0.3" footer="0.3"/>
  <pageSetup scale="80" fitToHeight="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5F285-CD74-436F-A48D-922D2223DEE1}">
  <sheetPr>
    <pageSetUpPr fitToPage="1"/>
  </sheetPr>
  <dimension ref="S12"/>
  <sheetViews>
    <sheetView showOutlineSymbols="0" zoomScale="80" zoomScaleNormal="80" workbookViewId="0">
      <selection activeCell="AB16" sqref="AB16"/>
    </sheetView>
  </sheetViews>
  <sheetFormatPr defaultRowHeight="12.75" x14ac:dyDescent="0.2"/>
  <cols>
    <col min="19" max="19" width="15.140625" bestFit="1" customWidth="1"/>
  </cols>
  <sheetData>
    <row r="12" spans="19:19" x14ac:dyDescent="0.2">
      <c r="S12" s="193"/>
    </row>
  </sheetData>
  <printOptions horizontalCentered="1" verticalCentered="1"/>
  <pageMargins left="0" right="0.7" top="0" bottom="0" header="0.3" footer="0.3"/>
  <pageSetup scale="8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4:G69"/>
  <sheetViews>
    <sheetView showOutlineSymbols="0" workbookViewId="0"/>
  </sheetViews>
  <sheetFormatPr defaultRowHeight="12.75" x14ac:dyDescent="0.2"/>
  <cols>
    <col min="1" max="1" width="24.140625" customWidth="1"/>
    <col min="2" max="2" width="13.28515625" customWidth="1"/>
    <col min="3" max="3" width="12" customWidth="1"/>
    <col min="4" max="4" width="9.28515625" bestFit="1" customWidth="1"/>
    <col min="5" max="5" width="12.140625" customWidth="1"/>
    <col min="6" max="6" width="14.28515625" customWidth="1"/>
    <col min="7" max="7" width="11.28515625" customWidth="1"/>
  </cols>
  <sheetData>
    <row r="4" spans="1:7" x14ac:dyDescent="0.2">
      <c r="C4" t="e">
        <f>#REF!</f>
        <v>#REF!</v>
      </c>
      <c r="D4" t="e">
        <f>#REF!</f>
        <v>#REF!</v>
      </c>
      <c r="E4" t="s">
        <v>38</v>
      </c>
      <c r="F4" t="e">
        <f>#REF!</f>
        <v>#REF!</v>
      </c>
    </row>
    <row r="5" spans="1:7" x14ac:dyDescent="0.2">
      <c r="C5" t="e">
        <f>#REF!</f>
        <v>#REF!</v>
      </c>
      <c r="D5" t="e">
        <f>#REF!</f>
        <v>#REF!</v>
      </c>
      <c r="E5" t="s">
        <v>39</v>
      </c>
      <c r="F5" t="e">
        <f>#REF!</f>
        <v>#REF!</v>
      </c>
    </row>
    <row r="6" spans="1:7" x14ac:dyDescent="0.2">
      <c r="C6" t="e">
        <f>#REF!</f>
        <v>#REF!</v>
      </c>
      <c r="D6" t="e">
        <f>#REF!</f>
        <v>#REF!</v>
      </c>
    </row>
    <row r="7" spans="1:7" x14ac:dyDescent="0.2">
      <c r="A7" t="e">
        <f>#REF!</f>
        <v>#REF!</v>
      </c>
      <c r="B7">
        <v>400</v>
      </c>
      <c r="C7">
        <v>401</v>
      </c>
      <c r="D7">
        <v>402</v>
      </c>
      <c r="E7">
        <v>403</v>
      </c>
      <c r="F7">
        <v>404</v>
      </c>
    </row>
    <row r="9" spans="1:7" x14ac:dyDescent="0.2">
      <c r="B9" s="12"/>
      <c r="C9" s="12"/>
      <c r="D9" s="12"/>
      <c r="E9" s="12"/>
      <c r="F9" s="12"/>
      <c r="G9" s="12"/>
    </row>
    <row r="10" spans="1:7" x14ac:dyDescent="0.2">
      <c r="A10" t="e">
        <f>#REF!</f>
        <v>#REF!</v>
      </c>
      <c r="B10" s="12" t="e">
        <f>+#REF!</f>
        <v>#REF!</v>
      </c>
      <c r="C10" s="12" t="e">
        <f>#REF!</f>
        <v>#REF!</v>
      </c>
      <c r="D10" s="12" t="e">
        <f>#REF!</f>
        <v>#REF!</v>
      </c>
      <c r="E10" s="12" t="e">
        <f>+#REF!+#REF!</f>
        <v>#REF!</v>
      </c>
      <c r="F10" s="12" t="e">
        <f>+#REF!</f>
        <v>#REF!</v>
      </c>
      <c r="G10" s="12"/>
    </row>
    <row r="11" spans="1:7" x14ac:dyDescent="0.2">
      <c r="A11" t="e">
        <f>#REF!</f>
        <v>#REF!</v>
      </c>
      <c r="B11" s="12" t="e">
        <f>+#REF!</f>
        <v>#REF!</v>
      </c>
      <c r="C11" s="12" t="e">
        <f>#REF!</f>
        <v>#REF!</v>
      </c>
      <c r="D11" s="12" t="e">
        <f>#REF!</f>
        <v>#REF!</v>
      </c>
      <c r="E11" s="12" t="e">
        <f>+#REF!+#REF!</f>
        <v>#REF!</v>
      </c>
      <c r="F11" s="12" t="e">
        <f>+#REF!</f>
        <v>#REF!</v>
      </c>
      <c r="G11" s="12"/>
    </row>
    <row r="12" spans="1:7" x14ac:dyDescent="0.2">
      <c r="A12" t="e">
        <f>#REF!</f>
        <v>#REF!</v>
      </c>
      <c r="B12" s="12" t="e">
        <f>+#REF!</f>
        <v>#REF!</v>
      </c>
      <c r="C12" s="12" t="e">
        <f>#REF!</f>
        <v>#REF!</v>
      </c>
      <c r="D12" s="12" t="e">
        <f>#REF!</f>
        <v>#REF!</v>
      </c>
      <c r="E12" s="12" t="e">
        <f>+#REF!+#REF!</f>
        <v>#REF!</v>
      </c>
      <c r="F12" s="12" t="e">
        <f>+#REF!</f>
        <v>#REF!</v>
      </c>
      <c r="G12" s="12"/>
    </row>
    <row r="13" spans="1:7" x14ac:dyDescent="0.2">
      <c r="A13" t="e">
        <f>#REF!</f>
        <v>#REF!</v>
      </c>
      <c r="B13" s="12" t="e">
        <f>+#REF!</f>
        <v>#REF!</v>
      </c>
      <c r="C13" s="12" t="e">
        <f>#REF!</f>
        <v>#REF!</v>
      </c>
      <c r="D13" s="12" t="e">
        <f>#REF!</f>
        <v>#REF!</v>
      </c>
      <c r="E13" s="12" t="e">
        <f>+#REF!+#REF!</f>
        <v>#REF!</v>
      </c>
      <c r="F13" s="12" t="e">
        <f>+#REF!</f>
        <v>#REF!</v>
      </c>
      <c r="G13" s="12"/>
    </row>
    <row r="14" spans="1:7" x14ac:dyDescent="0.2">
      <c r="A14" t="e">
        <f>#REF!</f>
        <v>#REF!</v>
      </c>
      <c r="B14" s="12" t="e">
        <f>+#REF!</f>
        <v>#REF!</v>
      </c>
      <c r="C14" s="12" t="e">
        <f>#REF!</f>
        <v>#REF!</v>
      </c>
      <c r="D14" s="12" t="e">
        <f>#REF!</f>
        <v>#REF!</v>
      </c>
      <c r="E14" s="12" t="e">
        <f>+#REF!+#REF!</f>
        <v>#REF!</v>
      </c>
      <c r="F14" s="12" t="e">
        <f>+#REF!</f>
        <v>#REF!</v>
      </c>
      <c r="G14" s="12"/>
    </row>
    <row r="15" spans="1:7" x14ac:dyDescent="0.2">
      <c r="A15" t="e">
        <f>#REF!</f>
        <v>#REF!</v>
      </c>
      <c r="B15" s="12" t="e">
        <f>+#REF!</f>
        <v>#REF!</v>
      </c>
      <c r="C15" s="12" t="e">
        <f>#REF!</f>
        <v>#REF!</v>
      </c>
      <c r="D15" s="12" t="e">
        <f>#REF!</f>
        <v>#REF!</v>
      </c>
      <c r="E15" s="12" t="e">
        <f>+#REF!+#REF!</f>
        <v>#REF!</v>
      </c>
      <c r="F15" s="12" t="e">
        <f>+#REF!</f>
        <v>#REF!</v>
      </c>
      <c r="G15" s="12"/>
    </row>
    <row r="16" spans="1:7" x14ac:dyDescent="0.2">
      <c r="A16" t="e">
        <f>#REF!</f>
        <v>#REF!</v>
      </c>
      <c r="B16" s="12" t="e">
        <f>+#REF!</f>
        <v>#REF!</v>
      </c>
      <c r="C16" s="12" t="e">
        <f>#REF!</f>
        <v>#REF!</v>
      </c>
      <c r="D16" s="12" t="e">
        <f>#REF!</f>
        <v>#REF!</v>
      </c>
      <c r="E16" s="12" t="e">
        <f>+#REF!+#REF!</f>
        <v>#REF!</v>
      </c>
      <c r="F16" s="12" t="e">
        <f>+#REF!</f>
        <v>#REF!</v>
      </c>
      <c r="G16" s="12"/>
    </row>
    <row r="17" spans="1:7" x14ac:dyDescent="0.2">
      <c r="A17" t="e">
        <f>#REF!</f>
        <v>#REF!</v>
      </c>
      <c r="B17" s="12" t="e">
        <f>+#REF!</f>
        <v>#REF!</v>
      </c>
      <c r="C17" s="12" t="e">
        <f>#REF!</f>
        <v>#REF!</v>
      </c>
      <c r="D17" s="12" t="e">
        <f>#REF!</f>
        <v>#REF!</v>
      </c>
      <c r="E17" s="12" t="e">
        <f>+#REF!+#REF!</f>
        <v>#REF!</v>
      </c>
      <c r="F17" s="12" t="e">
        <f>+#REF!</f>
        <v>#REF!</v>
      </c>
      <c r="G17" s="12"/>
    </row>
    <row r="18" spans="1:7" x14ac:dyDescent="0.2">
      <c r="A18" t="e">
        <f>#REF!</f>
        <v>#REF!</v>
      </c>
      <c r="B18" s="12" t="e">
        <f>+#REF!</f>
        <v>#REF!</v>
      </c>
      <c r="C18" s="12" t="e">
        <f>#REF!</f>
        <v>#REF!</v>
      </c>
      <c r="D18" s="12" t="e">
        <f>#REF!</f>
        <v>#REF!</v>
      </c>
      <c r="E18" s="12" t="e">
        <f>+#REF!+#REF!</f>
        <v>#REF!</v>
      </c>
      <c r="F18" s="12" t="e">
        <f>+#REF!</f>
        <v>#REF!</v>
      </c>
      <c r="G18" s="12"/>
    </row>
    <row r="19" spans="1:7" x14ac:dyDescent="0.2">
      <c r="A19" t="e">
        <f>#REF!</f>
        <v>#REF!</v>
      </c>
      <c r="B19" s="12" t="e">
        <f>+#REF!</f>
        <v>#REF!</v>
      </c>
      <c r="C19" s="12" t="e">
        <f>#REF!</f>
        <v>#REF!</v>
      </c>
      <c r="D19" s="12" t="e">
        <f>#REF!</f>
        <v>#REF!</v>
      </c>
      <c r="E19" s="12" t="e">
        <f>+#REF!+#REF!</f>
        <v>#REF!</v>
      </c>
      <c r="F19" s="12" t="e">
        <f>+#REF!</f>
        <v>#REF!</v>
      </c>
      <c r="G19" s="12"/>
    </row>
    <row r="20" spans="1:7" x14ac:dyDescent="0.2">
      <c r="A20" t="e">
        <f>#REF!</f>
        <v>#REF!</v>
      </c>
      <c r="B20" s="12" t="e">
        <f>+#REF!</f>
        <v>#REF!</v>
      </c>
      <c r="C20" s="12" t="e">
        <f>#REF!</f>
        <v>#REF!</v>
      </c>
      <c r="D20" s="12" t="e">
        <f>#REF!</f>
        <v>#REF!</v>
      </c>
      <c r="E20" s="12" t="e">
        <f>+#REF!+#REF!</f>
        <v>#REF!</v>
      </c>
      <c r="F20" s="12" t="e">
        <f>+#REF!</f>
        <v>#REF!</v>
      </c>
      <c r="G20" s="12"/>
    </row>
    <row r="21" spans="1:7" x14ac:dyDescent="0.2">
      <c r="A21" t="e">
        <f>#REF!</f>
        <v>#REF!</v>
      </c>
      <c r="B21" s="12" t="e">
        <f>+#REF!</f>
        <v>#REF!</v>
      </c>
      <c r="C21" s="12" t="e">
        <f>#REF!</f>
        <v>#REF!</v>
      </c>
      <c r="D21" s="12" t="e">
        <f>#REF!</f>
        <v>#REF!</v>
      </c>
      <c r="E21" s="12" t="e">
        <f>+#REF!+#REF!</f>
        <v>#REF!</v>
      </c>
      <c r="F21" s="12" t="e">
        <f>+#REF!</f>
        <v>#REF!</v>
      </c>
      <c r="G21" s="12"/>
    </row>
    <row r="22" spans="1:7" x14ac:dyDescent="0.2">
      <c r="A22" t="e">
        <f>#REF!</f>
        <v>#REF!</v>
      </c>
      <c r="B22" s="12" t="e">
        <f>+#REF!</f>
        <v>#REF!</v>
      </c>
      <c r="C22" s="12" t="e">
        <f>#REF!</f>
        <v>#REF!</v>
      </c>
      <c r="D22" s="12" t="e">
        <f>#REF!</f>
        <v>#REF!</v>
      </c>
      <c r="E22" s="12" t="e">
        <f>+#REF!+#REF!</f>
        <v>#REF!</v>
      </c>
      <c r="F22" s="12" t="e">
        <f>+#REF!</f>
        <v>#REF!</v>
      </c>
      <c r="G22" s="12"/>
    </row>
    <row r="23" spans="1:7" x14ac:dyDescent="0.2">
      <c r="A23" t="e">
        <f>#REF!</f>
        <v>#REF!</v>
      </c>
      <c r="B23" s="12" t="e">
        <f>+#REF!</f>
        <v>#REF!</v>
      </c>
      <c r="C23" s="12" t="e">
        <f>#REF!</f>
        <v>#REF!</v>
      </c>
      <c r="D23" s="12" t="e">
        <f>#REF!</f>
        <v>#REF!</v>
      </c>
      <c r="E23" s="12" t="e">
        <f>+#REF!+#REF!</f>
        <v>#REF!</v>
      </c>
      <c r="F23" s="12" t="e">
        <f>+#REF!</f>
        <v>#REF!</v>
      </c>
      <c r="G23" s="12"/>
    </row>
    <row r="24" spans="1:7" x14ac:dyDescent="0.2">
      <c r="A24" t="e">
        <f>#REF!</f>
        <v>#REF!</v>
      </c>
      <c r="B24" s="12" t="e">
        <f>+#REF!</f>
        <v>#REF!</v>
      </c>
      <c r="C24" s="12" t="e">
        <f>#REF!</f>
        <v>#REF!</v>
      </c>
      <c r="D24" s="12" t="e">
        <f>#REF!</f>
        <v>#REF!</v>
      </c>
      <c r="E24" s="12" t="e">
        <f>+#REF!+#REF!</f>
        <v>#REF!</v>
      </c>
      <c r="F24" s="12" t="e">
        <f>+#REF!</f>
        <v>#REF!</v>
      </c>
      <c r="G24" s="12"/>
    </row>
    <row r="25" spans="1:7" x14ac:dyDescent="0.2">
      <c r="A25" t="e">
        <f>#REF!</f>
        <v>#REF!</v>
      </c>
      <c r="B25" s="12" t="e">
        <f>+#REF!</f>
        <v>#REF!</v>
      </c>
      <c r="C25" s="12" t="e">
        <f>#REF!</f>
        <v>#REF!</v>
      </c>
      <c r="D25" s="12" t="e">
        <f>#REF!</f>
        <v>#REF!</v>
      </c>
      <c r="E25" s="12" t="e">
        <f>+#REF!+#REF!</f>
        <v>#REF!</v>
      </c>
      <c r="F25" s="12" t="e">
        <f>+#REF!</f>
        <v>#REF!</v>
      </c>
      <c r="G25" s="12"/>
    </row>
    <row r="26" spans="1:7" x14ac:dyDescent="0.2">
      <c r="A26" t="e">
        <f>#REF!</f>
        <v>#REF!</v>
      </c>
      <c r="B26" s="12" t="e">
        <f>+#REF!</f>
        <v>#REF!</v>
      </c>
      <c r="C26" s="12" t="e">
        <f>#REF!</f>
        <v>#REF!</v>
      </c>
      <c r="D26" s="12" t="e">
        <f>#REF!</f>
        <v>#REF!</v>
      </c>
      <c r="E26" s="12" t="e">
        <f>+#REF!+#REF!</f>
        <v>#REF!</v>
      </c>
      <c r="F26" s="12" t="e">
        <f>+#REF!</f>
        <v>#REF!</v>
      </c>
      <c r="G26" s="12"/>
    </row>
    <row r="27" spans="1:7" x14ac:dyDescent="0.2">
      <c r="A27" t="e">
        <f>#REF!</f>
        <v>#REF!</v>
      </c>
      <c r="B27" s="12" t="e">
        <f>+#REF!</f>
        <v>#REF!</v>
      </c>
      <c r="C27" s="12" t="e">
        <f>#REF!</f>
        <v>#REF!</v>
      </c>
      <c r="D27" s="12" t="e">
        <f>#REF!</f>
        <v>#REF!</v>
      </c>
      <c r="E27" s="12" t="e">
        <f>+#REF!+#REF!</f>
        <v>#REF!</v>
      </c>
      <c r="F27" s="12" t="e">
        <f>+#REF!</f>
        <v>#REF!</v>
      </c>
      <c r="G27" s="12"/>
    </row>
    <row r="28" spans="1:7" x14ac:dyDescent="0.2">
      <c r="A28" t="e">
        <f>#REF!</f>
        <v>#REF!</v>
      </c>
      <c r="B28" s="12" t="e">
        <f>+#REF!</f>
        <v>#REF!</v>
      </c>
      <c r="C28" s="12" t="e">
        <f>#REF!</f>
        <v>#REF!</v>
      </c>
      <c r="D28" s="12" t="e">
        <f>#REF!</f>
        <v>#REF!</v>
      </c>
      <c r="E28" s="12" t="e">
        <f>+#REF!+#REF!</f>
        <v>#REF!</v>
      </c>
      <c r="F28" s="12" t="e">
        <f>+#REF!</f>
        <v>#REF!</v>
      </c>
      <c r="G28" s="12"/>
    </row>
    <row r="29" spans="1:7" x14ac:dyDescent="0.2">
      <c r="A29" t="e">
        <f>#REF!</f>
        <v>#REF!</v>
      </c>
      <c r="B29" s="12" t="e">
        <f>+#REF!</f>
        <v>#REF!</v>
      </c>
      <c r="C29" s="12" t="e">
        <f>#REF!</f>
        <v>#REF!</v>
      </c>
      <c r="D29" s="12" t="e">
        <f>#REF!</f>
        <v>#REF!</v>
      </c>
      <c r="E29" s="12" t="e">
        <f>+#REF!+#REF!</f>
        <v>#REF!</v>
      </c>
      <c r="F29" s="12" t="e">
        <f>+#REF!</f>
        <v>#REF!</v>
      </c>
      <c r="G29" s="12"/>
    </row>
    <row r="30" spans="1:7" x14ac:dyDescent="0.2">
      <c r="A30" t="e">
        <f>#REF!</f>
        <v>#REF!</v>
      </c>
      <c r="B30" s="12" t="e">
        <f>+#REF!</f>
        <v>#REF!</v>
      </c>
      <c r="C30" s="12" t="e">
        <f>#REF!</f>
        <v>#REF!</v>
      </c>
      <c r="D30" s="12" t="e">
        <f>#REF!</f>
        <v>#REF!</v>
      </c>
      <c r="E30" s="12" t="e">
        <f>+#REF!+#REF!</f>
        <v>#REF!</v>
      </c>
      <c r="F30" s="12" t="e">
        <f>+#REF!</f>
        <v>#REF!</v>
      </c>
      <c r="G30" s="12"/>
    </row>
    <row r="31" spans="1:7" x14ac:dyDescent="0.2">
      <c r="A31" t="e">
        <f>#REF!</f>
        <v>#REF!</v>
      </c>
      <c r="B31" s="12" t="e">
        <f>+#REF!</f>
        <v>#REF!</v>
      </c>
      <c r="C31" s="12" t="e">
        <f>#REF!</f>
        <v>#REF!</v>
      </c>
      <c r="D31" s="12" t="e">
        <f>#REF!</f>
        <v>#REF!</v>
      </c>
      <c r="E31" s="12" t="e">
        <f>+#REF!+#REF!</f>
        <v>#REF!</v>
      </c>
      <c r="F31" s="12" t="e">
        <f>+#REF!</f>
        <v>#REF!</v>
      </c>
      <c r="G31" s="12"/>
    </row>
    <row r="32" spans="1:7" x14ac:dyDescent="0.2">
      <c r="A32" t="e">
        <f>#REF!</f>
        <v>#REF!</v>
      </c>
      <c r="B32" s="12" t="e">
        <f>+#REF!</f>
        <v>#REF!</v>
      </c>
      <c r="C32" s="12" t="e">
        <f>#REF!</f>
        <v>#REF!</v>
      </c>
      <c r="D32" s="12" t="e">
        <f>#REF!</f>
        <v>#REF!</v>
      </c>
      <c r="E32" s="12" t="e">
        <f>+#REF!+#REF!</f>
        <v>#REF!</v>
      </c>
      <c r="F32" s="12" t="e">
        <f>+#REF!</f>
        <v>#REF!</v>
      </c>
      <c r="G32" s="12"/>
    </row>
    <row r="33" spans="1:7" x14ac:dyDescent="0.2">
      <c r="A33" t="e">
        <f>#REF!</f>
        <v>#REF!</v>
      </c>
      <c r="B33" s="12" t="e">
        <f>+#REF!</f>
        <v>#REF!</v>
      </c>
      <c r="C33" s="12" t="e">
        <f>#REF!</f>
        <v>#REF!</v>
      </c>
      <c r="D33" s="12" t="e">
        <f>#REF!</f>
        <v>#REF!</v>
      </c>
      <c r="E33" s="12" t="e">
        <f>+#REF!+#REF!</f>
        <v>#REF!</v>
      </c>
      <c r="F33" s="12" t="e">
        <f>+#REF!</f>
        <v>#REF!</v>
      </c>
      <c r="G33" s="12"/>
    </row>
    <row r="34" spans="1:7" x14ac:dyDescent="0.2">
      <c r="A34" t="e">
        <f>#REF!</f>
        <v>#REF!</v>
      </c>
      <c r="B34" s="12" t="e">
        <f>+#REF!</f>
        <v>#REF!</v>
      </c>
      <c r="C34" s="12" t="e">
        <f>#REF!</f>
        <v>#REF!</v>
      </c>
      <c r="D34" s="12" t="e">
        <f>#REF!</f>
        <v>#REF!</v>
      </c>
      <c r="E34" s="12" t="e">
        <f>+#REF!+#REF!</f>
        <v>#REF!</v>
      </c>
      <c r="F34" s="12" t="e">
        <f>+#REF!</f>
        <v>#REF!</v>
      </c>
      <c r="G34" s="12"/>
    </row>
    <row r="35" spans="1:7" x14ac:dyDescent="0.2">
      <c r="A35" t="e">
        <f>#REF!</f>
        <v>#REF!</v>
      </c>
      <c r="B35" s="12" t="e">
        <f>+#REF!</f>
        <v>#REF!</v>
      </c>
      <c r="C35" s="12" t="e">
        <f>#REF!</f>
        <v>#REF!</v>
      </c>
      <c r="D35" s="12" t="e">
        <f>#REF!</f>
        <v>#REF!</v>
      </c>
      <c r="E35" s="12" t="e">
        <f>+#REF!+#REF!</f>
        <v>#REF!</v>
      </c>
      <c r="F35" s="12" t="e">
        <f>+#REF!</f>
        <v>#REF!</v>
      </c>
      <c r="G35" s="12"/>
    </row>
    <row r="36" spans="1:7" x14ac:dyDescent="0.2">
      <c r="A36" t="e">
        <f>#REF!</f>
        <v>#REF!</v>
      </c>
      <c r="B36" s="12" t="e">
        <f>+#REF!</f>
        <v>#REF!</v>
      </c>
      <c r="C36" s="12" t="e">
        <f>#REF!</f>
        <v>#REF!</v>
      </c>
      <c r="D36" s="12" t="e">
        <f>#REF!</f>
        <v>#REF!</v>
      </c>
      <c r="E36" s="12" t="e">
        <f>+#REF!+#REF!</f>
        <v>#REF!</v>
      </c>
      <c r="F36" s="12" t="e">
        <f>+#REF!</f>
        <v>#REF!</v>
      </c>
      <c r="G36" s="12"/>
    </row>
    <row r="37" spans="1:7" x14ac:dyDescent="0.2">
      <c r="A37" t="e">
        <f>#REF!</f>
        <v>#REF!</v>
      </c>
      <c r="B37" s="12" t="e">
        <f>+#REF!</f>
        <v>#REF!</v>
      </c>
      <c r="C37" s="12" t="e">
        <f>#REF!</f>
        <v>#REF!</v>
      </c>
      <c r="D37" s="12" t="e">
        <f>#REF!</f>
        <v>#REF!</v>
      </c>
      <c r="E37" s="12" t="e">
        <f>+#REF!+#REF!</f>
        <v>#REF!</v>
      </c>
      <c r="F37" s="12" t="e">
        <f>+#REF!</f>
        <v>#REF!</v>
      </c>
      <c r="G37" s="12"/>
    </row>
    <row r="38" spans="1:7" x14ac:dyDescent="0.2">
      <c r="A38" t="e">
        <f>#REF!</f>
        <v>#REF!</v>
      </c>
      <c r="B38" s="12" t="e">
        <f>+#REF!</f>
        <v>#REF!</v>
      </c>
      <c r="C38" s="12" t="e">
        <f>#REF!</f>
        <v>#REF!</v>
      </c>
      <c r="D38" s="12" t="e">
        <f>#REF!</f>
        <v>#REF!</v>
      </c>
      <c r="E38" s="12" t="e">
        <f>+#REF!+#REF!</f>
        <v>#REF!</v>
      </c>
      <c r="F38" s="12" t="e">
        <f>+#REF!</f>
        <v>#REF!</v>
      </c>
      <c r="G38" s="12"/>
    </row>
    <row r="39" spans="1:7" x14ac:dyDescent="0.2">
      <c r="A39" t="e">
        <f>#REF!</f>
        <v>#REF!</v>
      </c>
      <c r="B39" s="12" t="e">
        <f>+#REF!</f>
        <v>#REF!</v>
      </c>
      <c r="C39" s="12" t="e">
        <f>#REF!</f>
        <v>#REF!</v>
      </c>
      <c r="D39" s="12" t="e">
        <f>#REF!</f>
        <v>#REF!</v>
      </c>
      <c r="E39" s="12" t="e">
        <f>+#REF!+#REF!</f>
        <v>#REF!</v>
      </c>
      <c r="F39" s="12" t="e">
        <f>+#REF!</f>
        <v>#REF!</v>
      </c>
      <c r="G39" s="12"/>
    </row>
    <row r="40" spans="1:7" x14ac:dyDescent="0.2">
      <c r="A40" t="e">
        <f>#REF!</f>
        <v>#REF!</v>
      </c>
      <c r="B40" s="12" t="e">
        <f>+#REF!</f>
        <v>#REF!</v>
      </c>
      <c r="C40" s="12" t="e">
        <f>#REF!</f>
        <v>#REF!</v>
      </c>
      <c r="D40" s="12" t="e">
        <f>#REF!</f>
        <v>#REF!</v>
      </c>
      <c r="E40" s="12" t="e">
        <f>+#REF!+#REF!</f>
        <v>#REF!</v>
      </c>
      <c r="F40" s="12" t="e">
        <f>+#REF!</f>
        <v>#REF!</v>
      </c>
      <c r="G40" s="12"/>
    </row>
    <row r="41" spans="1:7" x14ac:dyDescent="0.2">
      <c r="A41" t="e">
        <f>#REF!</f>
        <v>#REF!</v>
      </c>
      <c r="B41" s="12" t="e">
        <f>+#REF!</f>
        <v>#REF!</v>
      </c>
      <c r="C41" s="12" t="e">
        <f>#REF!</f>
        <v>#REF!</v>
      </c>
      <c r="D41" s="12" t="e">
        <f>#REF!</f>
        <v>#REF!</v>
      </c>
      <c r="E41" s="12" t="e">
        <f>+#REF!+#REF!</f>
        <v>#REF!</v>
      </c>
      <c r="F41" s="12" t="e">
        <f>+#REF!</f>
        <v>#REF!</v>
      </c>
      <c r="G41" s="12"/>
    </row>
    <row r="42" spans="1:7" x14ac:dyDescent="0.2">
      <c r="A42" t="e">
        <f>#REF!</f>
        <v>#REF!</v>
      </c>
      <c r="B42" s="12" t="e">
        <f>+#REF!</f>
        <v>#REF!</v>
      </c>
      <c r="C42" s="12" t="e">
        <f>#REF!</f>
        <v>#REF!</v>
      </c>
      <c r="D42" s="12" t="e">
        <f>#REF!</f>
        <v>#REF!</v>
      </c>
      <c r="E42" s="12" t="e">
        <f>+#REF!+#REF!</f>
        <v>#REF!</v>
      </c>
      <c r="F42" s="12" t="e">
        <f>+#REF!</f>
        <v>#REF!</v>
      </c>
      <c r="G42" s="12"/>
    </row>
    <row r="43" spans="1:7" x14ac:dyDescent="0.2">
      <c r="A43" t="e">
        <f>#REF!</f>
        <v>#REF!</v>
      </c>
      <c r="B43" s="12" t="e">
        <f>+#REF!</f>
        <v>#REF!</v>
      </c>
      <c r="C43" s="12" t="e">
        <f>#REF!</f>
        <v>#REF!</v>
      </c>
      <c r="D43" s="12" t="e">
        <f>#REF!</f>
        <v>#REF!</v>
      </c>
      <c r="E43" s="12" t="e">
        <f>+#REF!+#REF!</f>
        <v>#REF!</v>
      </c>
      <c r="F43" s="12" t="e">
        <f>+#REF!</f>
        <v>#REF!</v>
      </c>
      <c r="G43" s="12"/>
    </row>
    <row r="44" spans="1:7" x14ac:dyDescent="0.2">
      <c r="A44" t="e">
        <f>#REF!</f>
        <v>#REF!</v>
      </c>
      <c r="B44" s="12" t="e">
        <f>+#REF!</f>
        <v>#REF!</v>
      </c>
      <c r="C44" s="12" t="e">
        <f>#REF!</f>
        <v>#REF!</v>
      </c>
      <c r="D44" s="12" t="e">
        <f>#REF!</f>
        <v>#REF!</v>
      </c>
      <c r="E44" s="12" t="e">
        <f>+#REF!+#REF!</f>
        <v>#REF!</v>
      </c>
      <c r="F44" s="12" t="e">
        <f>+#REF!</f>
        <v>#REF!</v>
      </c>
      <c r="G44" s="12"/>
    </row>
    <row r="45" spans="1:7" x14ac:dyDescent="0.2">
      <c r="A45" t="e">
        <f>#REF!</f>
        <v>#REF!</v>
      </c>
      <c r="B45" s="12" t="e">
        <f>+#REF!</f>
        <v>#REF!</v>
      </c>
      <c r="C45" s="12" t="e">
        <f>#REF!</f>
        <v>#REF!</v>
      </c>
      <c r="D45" s="12" t="e">
        <f>#REF!</f>
        <v>#REF!</v>
      </c>
      <c r="E45" s="12" t="e">
        <f>+#REF!+#REF!</f>
        <v>#REF!</v>
      </c>
      <c r="F45" s="12" t="e">
        <f>+#REF!</f>
        <v>#REF!</v>
      </c>
      <c r="G45" s="12"/>
    </row>
    <row r="46" spans="1:7" x14ac:dyDescent="0.2">
      <c r="A46" t="e">
        <f>#REF!</f>
        <v>#REF!</v>
      </c>
      <c r="B46" s="12" t="e">
        <f>+#REF!</f>
        <v>#REF!</v>
      </c>
      <c r="C46" s="12" t="e">
        <f>#REF!</f>
        <v>#REF!</v>
      </c>
      <c r="D46" s="12" t="e">
        <f>#REF!</f>
        <v>#REF!</v>
      </c>
      <c r="E46" s="12" t="e">
        <f>+#REF!+#REF!</f>
        <v>#REF!</v>
      </c>
      <c r="F46" s="12" t="e">
        <f>+#REF!</f>
        <v>#REF!</v>
      </c>
      <c r="G46" s="12"/>
    </row>
    <row r="47" spans="1:7" x14ac:dyDescent="0.2">
      <c r="A47" t="e">
        <f>#REF!</f>
        <v>#REF!</v>
      </c>
      <c r="B47" s="12" t="e">
        <f>+#REF!</f>
        <v>#REF!</v>
      </c>
      <c r="C47" s="12" t="e">
        <f>#REF!</f>
        <v>#REF!</v>
      </c>
      <c r="D47" s="12" t="e">
        <f>#REF!</f>
        <v>#REF!</v>
      </c>
      <c r="E47" s="12" t="e">
        <f>+#REF!+#REF!</f>
        <v>#REF!</v>
      </c>
      <c r="F47" s="12" t="e">
        <f>+#REF!</f>
        <v>#REF!</v>
      </c>
      <c r="G47" s="12"/>
    </row>
    <row r="48" spans="1:7" x14ac:dyDescent="0.2">
      <c r="A48" t="e">
        <f>#REF!</f>
        <v>#REF!</v>
      </c>
      <c r="B48" s="12" t="e">
        <f>+#REF!</f>
        <v>#REF!</v>
      </c>
      <c r="C48" s="12" t="e">
        <f>#REF!</f>
        <v>#REF!</v>
      </c>
      <c r="D48" s="12" t="e">
        <f>#REF!</f>
        <v>#REF!</v>
      </c>
      <c r="E48" s="12" t="e">
        <f>+#REF!+#REF!</f>
        <v>#REF!</v>
      </c>
      <c r="F48" s="12" t="e">
        <f>+#REF!</f>
        <v>#REF!</v>
      </c>
      <c r="G48" s="12"/>
    </row>
    <row r="49" spans="1:7" x14ac:dyDescent="0.2">
      <c r="A49" t="e">
        <f>#REF!</f>
        <v>#REF!</v>
      </c>
      <c r="B49" s="12" t="e">
        <f>+#REF!</f>
        <v>#REF!</v>
      </c>
      <c r="C49" s="12" t="e">
        <f>#REF!</f>
        <v>#REF!</v>
      </c>
      <c r="D49" s="12" t="e">
        <f>#REF!</f>
        <v>#REF!</v>
      </c>
      <c r="E49" s="12" t="e">
        <f>+#REF!+#REF!</f>
        <v>#REF!</v>
      </c>
      <c r="F49" s="12" t="e">
        <f>+#REF!</f>
        <v>#REF!</v>
      </c>
      <c r="G49" s="12"/>
    </row>
    <row r="50" spans="1:7" x14ac:dyDescent="0.2">
      <c r="A50" t="e">
        <f>#REF!</f>
        <v>#REF!</v>
      </c>
      <c r="B50" s="12" t="e">
        <f>+#REF!</f>
        <v>#REF!</v>
      </c>
      <c r="C50" s="12" t="e">
        <f>#REF!</f>
        <v>#REF!</v>
      </c>
      <c r="D50" s="12" t="e">
        <f>#REF!</f>
        <v>#REF!</v>
      </c>
      <c r="E50" s="12" t="e">
        <f>+#REF!+#REF!</f>
        <v>#REF!</v>
      </c>
      <c r="F50" s="12" t="e">
        <f>+#REF!</f>
        <v>#REF!</v>
      </c>
      <c r="G50" s="12"/>
    </row>
    <row r="51" spans="1:7" x14ac:dyDescent="0.2">
      <c r="A51" t="e">
        <f>#REF!</f>
        <v>#REF!</v>
      </c>
      <c r="B51" s="12" t="e">
        <f>+#REF!</f>
        <v>#REF!</v>
      </c>
      <c r="C51" s="12" t="e">
        <f>#REF!</f>
        <v>#REF!</v>
      </c>
      <c r="D51" s="12" t="e">
        <f>#REF!</f>
        <v>#REF!</v>
      </c>
      <c r="E51" s="12" t="e">
        <f>+#REF!+#REF!</f>
        <v>#REF!</v>
      </c>
      <c r="F51" s="12" t="e">
        <f>+#REF!</f>
        <v>#REF!</v>
      </c>
      <c r="G51" s="12"/>
    </row>
    <row r="52" spans="1:7" x14ac:dyDescent="0.2">
      <c r="A52" t="e">
        <f>#REF!</f>
        <v>#REF!</v>
      </c>
      <c r="B52" s="12" t="e">
        <f>+#REF!</f>
        <v>#REF!</v>
      </c>
      <c r="C52" s="12" t="e">
        <f>#REF!</f>
        <v>#REF!</v>
      </c>
      <c r="D52" s="12" t="e">
        <f>#REF!</f>
        <v>#REF!</v>
      </c>
      <c r="E52" s="12" t="e">
        <f>+#REF!+#REF!</f>
        <v>#REF!</v>
      </c>
      <c r="F52" s="12" t="e">
        <f>+#REF!</f>
        <v>#REF!</v>
      </c>
      <c r="G52" s="12"/>
    </row>
    <row r="53" spans="1:7" x14ac:dyDescent="0.2">
      <c r="A53" t="e">
        <f>#REF!</f>
        <v>#REF!</v>
      </c>
      <c r="B53" s="12" t="e">
        <f>+#REF!</f>
        <v>#REF!</v>
      </c>
      <c r="C53" s="12" t="e">
        <f>#REF!</f>
        <v>#REF!</v>
      </c>
      <c r="D53" s="12" t="e">
        <f>#REF!</f>
        <v>#REF!</v>
      </c>
      <c r="E53" s="12" t="e">
        <f>+#REF!+#REF!</f>
        <v>#REF!</v>
      </c>
      <c r="F53" s="12" t="e">
        <f>+#REF!</f>
        <v>#REF!</v>
      </c>
      <c r="G53" s="12"/>
    </row>
    <row r="54" spans="1:7" x14ac:dyDescent="0.2">
      <c r="A54" t="e">
        <f>#REF!</f>
        <v>#REF!</v>
      </c>
      <c r="B54" s="12" t="e">
        <f>+#REF!</f>
        <v>#REF!</v>
      </c>
      <c r="C54" s="12" t="e">
        <f>#REF!</f>
        <v>#REF!</v>
      </c>
      <c r="D54" s="12" t="e">
        <f>#REF!</f>
        <v>#REF!</v>
      </c>
      <c r="E54" s="12" t="e">
        <f>+#REF!+#REF!</f>
        <v>#REF!</v>
      </c>
      <c r="F54" s="12" t="e">
        <f>+#REF!</f>
        <v>#REF!</v>
      </c>
      <c r="G54" s="12"/>
    </row>
    <row r="55" spans="1:7" x14ac:dyDescent="0.2">
      <c r="A55" t="e">
        <f>#REF!</f>
        <v>#REF!</v>
      </c>
      <c r="B55" s="12" t="e">
        <f>+#REF!</f>
        <v>#REF!</v>
      </c>
      <c r="C55" s="12" t="e">
        <f>#REF!</f>
        <v>#REF!</v>
      </c>
      <c r="D55" s="12" t="e">
        <f>#REF!</f>
        <v>#REF!</v>
      </c>
      <c r="E55" s="12" t="e">
        <f>+#REF!+#REF!</f>
        <v>#REF!</v>
      </c>
      <c r="F55" s="12" t="e">
        <f>+#REF!</f>
        <v>#REF!</v>
      </c>
      <c r="G55" s="12"/>
    </row>
    <row r="56" spans="1:7" x14ac:dyDescent="0.2">
      <c r="A56" t="e">
        <f>#REF!</f>
        <v>#REF!</v>
      </c>
      <c r="B56" s="12" t="e">
        <f>+#REF!</f>
        <v>#REF!</v>
      </c>
      <c r="C56" s="12" t="e">
        <f>#REF!</f>
        <v>#REF!</v>
      </c>
      <c r="D56" s="12" t="e">
        <f>#REF!</f>
        <v>#REF!</v>
      </c>
      <c r="E56" s="12" t="e">
        <f>+#REF!+#REF!</f>
        <v>#REF!</v>
      </c>
      <c r="F56" s="12" t="e">
        <f>+#REF!</f>
        <v>#REF!</v>
      </c>
      <c r="G56" s="12"/>
    </row>
    <row r="57" spans="1:7" x14ac:dyDescent="0.2">
      <c r="A57" t="e">
        <f>#REF!</f>
        <v>#REF!</v>
      </c>
      <c r="B57" s="12" t="e">
        <f>+#REF!</f>
        <v>#REF!</v>
      </c>
      <c r="C57" s="12" t="e">
        <f>#REF!</f>
        <v>#REF!</v>
      </c>
      <c r="D57" s="12" t="e">
        <f>#REF!</f>
        <v>#REF!</v>
      </c>
      <c r="E57" s="12" t="e">
        <f>+#REF!+#REF!</f>
        <v>#REF!</v>
      </c>
      <c r="F57" s="12" t="e">
        <f>+#REF!</f>
        <v>#REF!</v>
      </c>
      <c r="G57" s="12"/>
    </row>
    <row r="58" spans="1:7" x14ac:dyDescent="0.2">
      <c r="A58" t="e">
        <f>#REF!</f>
        <v>#REF!</v>
      </c>
      <c r="B58" s="12" t="e">
        <f>+#REF!</f>
        <v>#REF!</v>
      </c>
      <c r="C58" s="12" t="e">
        <f>#REF!</f>
        <v>#REF!</v>
      </c>
      <c r="D58" s="12" t="e">
        <f>#REF!</f>
        <v>#REF!</v>
      </c>
      <c r="E58" s="12" t="e">
        <f>+#REF!+#REF!</f>
        <v>#REF!</v>
      </c>
      <c r="F58" s="12" t="e">
        <f>+#REF!</f>
        <v>#REF!</v>
      </c>
      <c r="G58" s="12"/>
    </row>
    <row r="59" spans="1:7" x14ac:dyDescent="0.2">
      <c r="A59" t="e">
        <f>#REF!</f>
        <v>#REF!</v>
      </c>
      <c r="B59" s="12" t="e">
        <f>+#REF!</f>
        <v>#REF!</v>
      </c>
      <c r="C59" s="12" t="e">
        <f>#REF!</f>
        <v>#REF!</v>
      </c>
      <c r="D59" s="12" t="e">
        <f>#REF!</f>
        <v>#REF!</v>
      </c>
      <c r="E59" s="12" t="e">
        <f>+#REF!+#REF!</f>
        <v>#REF!</v>
      </c>
      <c r="F59" s="12" t="e">
        <f>+#REF!</f>
        <v>#REF!</v>
      </c>
      <c r="G59" s="12"/>
    </row>
    <row r="60" spans="1:7" x14ac:dyDescent="0.2">
      <c r="A60" t="e">
        <f>#REF!</f>
        <v>#REF!</v>
      </c>
      <c r="B60" s="12" t="e">
        <f>+#REF!</f>
        <v>#REF!</v>
      </c>
      <c r="C60" s="12" t="e">
        <f>#REF!</f>
        <v>#REF!</v>
      </c>
      <c r="D60" s="12" t="e">
        <f>#REF!</f>
        <v>#REF!</v>
      </c>
      <c r="E60" s="12" t="e">
        <f>+#REF!+#REF!</f>
        <v>#REF!</v>
      </c>
      <c r="F60" s="12" t="e">
        <f>+#REF!</f>
        <v>#REF!</v>
      </c>
      <c r="G60" s="12"/>
    </row>
    <row r="61" spans="1:7" x14ac:dyDescent="0.2">
      <c r="A61" t="e">
        <f>#REF!</f>
        <v>#REF!</v>
      </c>
      <c r="B61" s="12" t="e">
        <f>+#REF!</f>
        <v>#REF!</v>
      </c>
      <c r="C61" s="12" t="e">
        <f>#REF!</f>
        <v>#REF!</v>
      </c>
      <c r="D61" s="12" t="e">
        <f>#REF!</f>
        <v>#REF!</v>
      </c>
      <c r="E61" s="12" t="e">
        <f>+#REF!+#REF!</f>
        <v>#REF!</v>
      </c>
      <c r="F61" s="12" t="e">
        <f>+#REF!</f>
        <v>#REF!</v>
      </c>
      <c r="G61" s="12"/>
    </row>
    <row r="62" spans="1:7" x14ac:dyDescent="0.2">
      <c r="A62" t="e">
        <f>#REF!</f>
        <v>#REF!</v>
      </c>
      <c r="B62" s="12" t="e">
        <f>+#REF!</f>
        <v>#REF!</v>
      </c>
      <c r="C62" s="12" t="e">
        <f>#REF!</f>
        <v>#REF!</v>
      </c>
      <c r="D62" s="12" t="e">
        <f>#REF!</f>
        <v>#REF!</v>
      </c>
      <c r="E62" s="12" t="e">
        <f>+#REF!+#REF!</f>
        <v>#REF!</v>
      </c>
      <c r="F62" s="12" t="e">
        <f>+#REF!</f>
        <v>#REF!</v>
      </c>
      <c r="G62" s="12"/>
    </row>
    <row r="63" spans="1:7" x14ac:dyDescent="0.2">
      <c r="A63" t="e">
        <f>#REF!</f>
        <v>#REF!</v>
      </c>
      <c r="B63" s="12" t="e">
        <f>+#REF!</f>
        <v>#REF!</v>
      </c>
      <c r="C63" s="12" t="e">
        <f>#REF!</f>
        <v>#REF!</v>
      </c>
      <c r="D63" s="12" t="e">
        <f>#REF!</f>
        <v>#REF!</v>
      </c>
      <c r="E63" s="12" t="e">
        <f>+#REF!+#REF!</f>
        <v>#REF!</v>
      </c>
      <c r="F63" s="12" t="e">
        <f>+#REF!</f>
        <v>#REF!</v>
      </c>
      <c r="G63" s="12"/>
    </row>
    <row r="64" spans="1:7" x14ac:dyDescent="0.2">
      <c r="A64" t="e">
        <f>#REF!</f>
        <v>#REF!</v>
      </c>
      <c r="B64" s="12" t="e">
        <f>+#REF!</f>
        <v>#REF!</v>
      </c>
      <c r="C64" s="12" t="e">
        <f>#REF!</f>
        <v>#REF!</v>
      </c>
      <c r="D64" s="12" t="e">
        <f>#REF!</f>
        <v>#REF!</v>
      </c>
      <c r="E64" s="12" t="e">
        <f>+#REF!+#REF!</f>
        <v>#REF!</v>
      </c>
      <c r="F64" s="12" t="e">
        <f>+#REF!</f>
        <v>#REF!</v>
      </c>
      <c r="G64" s="12"/>
    </row>
    <row r="65" spans="1:7" x14ac:dyDescent="0.2">
      <c r="A65" t="e">
        <f>#REF!</f>
        <v>#REF!</v>
      </c>
      <c r="B65" s="12" t="e">
        <f>+#REF!</f>
        <v>#REF!</v>
      </c>
      <c r="C65" s="12" t="e">
        <f>#REF!</f>
        <v>#REF!</v>
      </c>
      <c r="D65" s="12" t="e">
        <f>#REF!</f>
        <v>#REF!</v>
      </c>
      <c r="E65" s="12" t="e">
        <f>+#REF!+#REF!</f>
        <v>#REF!</v>
      </c>
      <c r="F65" s="12" t="e">
        <f>+#REF!</f>
        <v>#REF!</v>
      </c>
      <c r="G65" s="12"/>
    </row>
    <row r="66" spans="1:7" x14ac:dyDescent="0.2">
      <c r="A66" t="e">
        <f>#REF!</f>
        <v>#REF!</v>
      </c>
      <c r="B66" s="12" t="e">
        <f>+#REF!</f>
        <v>#REF!</v>
      </c>
      <c r="C66" s="12" t="e">
        <f>#REF!</f>
        <v>#REF!</v>
      </c>
      <c r="D66" s="12" t="e">
        <f>#REF!</f>
        <v>#REF!</v>
      </c>
      <c r="E66" s="12" t="e">
        <f>+#REF!+#REF!</f>
        <v>#REF!</v>
      </c>
      <c r="F66" s="12" t="e">
        <f>+#REF!</f>
        <v>#REF!</v>
      </c>
      <c r="G66" s="12"/>
    </row>
    <row r="67" spans="1:7" x14ac:dyDescent="0.2">
      <c r="A67" t="e">
        <f>#REF!</f>
        <v>#REF!</v>
      </c>
      <c r="B67" s="12"/>
      <c r="C67" s="12" t="e">
        <f>#REF!</f>
        <v>#REF!</v>
      </c>
      <c r="D67" s="12" t="e">
        <f>#REF!</f>
        <v>#REF!</v>
      </c>
      <c r="E67" s="12" t="e">
        <f>+#REF!+#REF!</f>
        <v>#REF!</v>
      </c>
      <c r="F67" s="12" t="e">
        <f>+#REF!</f>
        <v>#REF!</v>
      </c>
      <c r="G67" s="12"/>
    </row>
    <row r="68" spans="1:7" x14ac:dyDescent="0.2">
      <c r="A68" t="e">
        <f>#REF!</f>
        <v>#REF!</v>
      </c>
      <c r="B68" s="12" t="e">
        <f>+#REF!</f>
        <v>#REF!</v>
      </c>
      <c r="C68" s="12" t="e">
        <f>#REF!</f>
        <v>#REF!</v>
      </c>
      <c r="D68" s="12" t="e">
        <f>#REF!</f>
        <v>#REF!</v>
      </c>
      <c r="E68" s="12" t="e">
        <f>+#REF!+#REF!</f>
        <v>#REF!</v>
      </c>
      <c r="F68" s="12" t="e">
        <f>+#REF!</f>
        <v>#REF!</v>
      </c>
      <c r="G68" s="12"/>
    </row>
    <row r="69" spans="1:7" x14ac:dyDescent="0.2">
      <c r="B69" s="12" t="e">
        <f>+#REF!</f>
        <v>#REF!</v>
      </c>
      <c r="C69" s="12" t="e">
        <f>#REF!</f>
        <v>#REF!</v>
      </c>
      <c r="D69" s="12" t="e">
        <f>#REF!</f>
        <v>#REF!</v>
      </c>
      <c r="E69" s="12" t="e">
        <f>+#REF!+#REF!</f>
        <v>#REF!</v>
      </c>
      <c r="F69" s="12" t="e">
        <f>+#REF!</f>
        <v>#REF!</v>
      </c>
      <c r="G69" s="12"/>
    </row>
  </sheetData>
  <pageMargins left="0.7" right="0.7" top="0.75" bottom="0.75" header="0.3" footer="0.3"/>
  <pageSetup scale="8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Q23"/>
  <sheetViews>
    <sheetView showOutlineSymbols="0" workbookViewId="0">
      <selection activeCell="C4" sqref="C4"/>
    </sheetView>
  </sheetViews>
  <sheetFormatPr defaultRowHeight="12.75" x14ac:dyDescent="0.2"/>
  <cols>
    <col min="2" max="2" width="13.85546875" customWidth="1"/>
    <col min="3" max="3" width="10.28515625" customWidth="1"/>
    <col min="4" max="4" width="12" customWidth="1"/>
    <col min="5" max="5" width="11.85546875" customWidth="1"/>
    <col min="13" max="13" width="14.140625" bestFit="1" customWidth="1"/>
    <col min="15" max="15" width="13.7109375" bestFit="1" customWidth="1"/>
    <col min="17" max="17" width="13.140625" bestFit="1" customWidth="1"/>
  </cols>
  <sheetData>
    <row r="3" spans="2:17" x14ac:dyDescent="0.2">
      <c r="C3" t="s">
        <v>48</v>
      </c>
      <c r="D3" t="s">
        <v>49</v>
      </c>
      <c r="E3" t="s">
        <v>50</v>
      </c>
    </row>
    <row r="4" spans="2:17" x14ac:dyDescent="0.2">
      <c r="B4" t="s">
        <v>51</v>
      </c>
      <c r="C4" s="12">
        <f>+C21</f>
        <v>25884435.775363158</v>
      </c>
      <c r="D4" s="12">
        <f>+[12]BUDGET!$C$22+[12]BUDGET!$D$22+[12]BUDGET!$G$22+[12]BUDGET!$E$22</f>
        <v>5046686.3603420444</v>
      </c>
      <c r="E4">
        <f>+D4/C6</f>
        <v>0.1332450109420816</v>
      </c>
      <c r="F4" s="5" t="s">
        <v>212</v>
      </c>
      <c r="M4" s="193"/>
      <c r="O4" s="185"/>
      <c r="Q4" s="193"/>
    </row>
    <row r="5" spans="2:17" x14ac:dyDescent="0.2">
      <c r="B5" t="s">
        <v>53</v>
      </c>
      <c r="C5" s="12">
        <f>+D21</f>
        <v>11990801.163419615</v>
      </c>
      <c r="E5" s="12">
        <f>+D4-C7</f>
        <v>0.41443393286317587</v>
      </c>
      <c r="M5" s="193"/>
      <c r="O5" s="185"/>
    </row>
    <row r="6" spans="2:17" x14ac:dyDescent="0.2">
      <c r="B6" t="s">
        <v>54</v>
      </c>
      <c r="C6" s="12">
        <f>SUM(C4:C5)</f>
        <v>37875236.938782774</v>
      </c>
    </row>
    <row r="7" spans="2:17" x14ac:dyDescent="0.2">
      <c r="B7" t="s">
        <v>55</v>
      </c>
      <c r="C7" s="12">
        <f>+E21</f>
        <v>5046685.9459081115</v>
      </c>
    </row>
    <row r="9" spans="2:17" x14ac:dyDescent="0.2">
      <c r="B9" t="s">
        <v>57</v>
      </c>
      <c r="C9" s="12">
        <f>'[2]EE SUM'!$C$17+'[4]EE SUM'!$C$17+'[7]EE SUM'!$C$17+'[3]EE SUM'!$C$17+'[1]EE SUM'!$C$17+'[11]EE SUM'!$C$17</f>
        <v>3287104.5581497964</v>
      </c>
      <c r="D9" s="12">
        <f>+[4]BUDGET!$D$26+[11]BUDGET!$F$26</f>
        <v>3287104.558149796</v>
      </c>
      <c r="E9" s="12">
        <f>+C9-D9</f>
        <v>0</v>
      </c>
    </row>
    <row r="10" spans="2:17" x14ac:dyDescent="0.2">
      <c r="B10" t="s">
        <v>213</v>
      </c>
      <c r="C10" s="12">
        <f>'[7]EE SUM'!$C$18+'[4]EE SUM'!$C$18+'[3]EE SUM'!$C$18+'[1]EE SUM'!$C$18+'[2]EE SUM'!$C$18+'[11]EE SUM'!$C$18</f>
        <v>3617529.4430885417</v>
      </c>
      <c r="D10" s="12">
        <f>+[12]BUDGET!$F$22</f>
        <v>3617529.4430885413</v>
      </c>
      <c r="E10" s="12">
        <f>+C10-D10</f>
        <v>0</v>
      </c>
    </row>
    <row r="11" spans="2:17" x14ac:dyDescent="0.2">
      <c r="B11" t="s">
        <v>56</v>
      </c>
      <c r="C11" s="12"/>
      <c r="D11" s="12"/>
      <c r="E11" s="12"/>
    </row>
    <row r="12" spans="2:17" x14ac:dyDescent="0.2">
      <c r="C12" s="12"/>
      <c r="D12" s="12"/>
      <c r="E12" s="12"/>
    </row>
    <row r="13" spans="2:17" x14ac:dyDescent="0.2">
      <c r="C13" s="12" t="s">
        <v>51</v>
      </c>
      <c r="D13" s="12" t="s">
        <v>214</v>
      </c>
      <c r="E13" s="12" t="s">
        <v>48</v>
      </c>
    </row>
    <row r="14" spans="2:17" x14ac:dyDescent="0.2">
      <c r="B14" s="5" t="s">
        <v>215</v>
      </c>
      <c r="C14" s="12">
        <f>'[12]EE SUM'!$H$9</f>
        <v>1647802.4151758214</v>
      </c>
      <c r="D14" s="12">
        <f>+'[12]EE SUM'!$H$13</f>
        <v>762438.17750185251</v>
      </c>
      <c r="E14" s="12">
        <f>+'[12]EE SUM'!$H$15</f>
        <v>321152.50777133665</v>
      </c>
    </row>
    <row r="15" spans="2:17" x14ac:dyDescent="0.2">
      <c r="B15" t="s">
        <v>216</v>
      </c>
      <c r="C15" s="12">
        <f>+'[4]EE SUM'!$C$9</f>
        <v>2005528.6382517165</v>
      </c>
      <c r="D15" s="12">
        <f>+'[4]EE SUM'!$C$13</f>
        <v>938088.97272590897</v>
      </c>
      <c r="E15" s="12">
        <f>+'[4]EE SUM'!$C$15</f>
        <v>392222.32857471373</v>
      </c>
    </row>
    <row r="16" spans="2:17" x14ac:dyDescent="0.2">
      <c r="B16" s="5" t="s">
        <v>217</v>
      </c>
      <c r="C16" s="12">
        <f>+'[11]EE SUM'!$C$9</f>
        <v>3125007.1684697466</v>
      </c>
      <c r="D16" s="12">
        <f>+'[11]EE SUM'!$C$13</f>
        <v>1445940.8168509514</v>
      </c>
      <c r="E16" s="12">
        <f>+'[11]EE SUM'!$C$15</f>
        <v>609055.96430405637</v>
      </c>
    </row>
    <row r="17" spans="2:5" x14ac:dyDescent="0.2">
      <c r="B17" t="s">
        <v>218</v>
      </c>
      <c r="C17" s="12">
        <f>+'[2]EE SUM'!$C$9</f>
        <v>2345677.374411989</v>
      </c>
      <c r="D17" s="12">
        <f>+'[2]EE SUM'!$C$13</f>
        <v>1085344.9211404275</v>
      </c>
      <c r="E17" s="12">
        <f>+'[2]EE SUM'!$C$15</f>
        <v>457166.56577088172</v>
      </c>
    </row>
    <row r="18" spans="2:5" x14ac:dyDescent="0.2">
      <c r="B18" s="12" t="s">
        <v>219</v>
      </c>
      <c r="C18" s="12">
        <f>+'[7]EE SUM'!$C$9</f>
        <v>2983527.9820910008</v>
      </c>
      <c r="D18" s="12">
        <f>+'[7]EE SUM'!$C$13</f>
        <v>1380478.3973135061</v>
      </c>
      <c r="E18" s="12">
        <f>+'[7]EE SUM'!$C$15</f>
        <v>581482.03002375353</v>
      </c>
    </row>
    <row r="19" spans="2:5" x14ac:dyDescent="0.2">
      <c r="B19" t="s">
        <v>220</v>
      </c>
      <c r="C19" s="12">
        <f>+'[3]EE SUM'!$C$9</f>
        <v>9280824.3674790226</v>
      </c>
      <c r="D19" s="12">
        <f>+'[3]EE SUM'!$C$13</f>
        <v>4294237.4348325441</v>
      </c>
      <c r="E19" s="12">
        <f>+'[3]EE SUM'!$C$15</f>
        <v>1808809.109849005</v>
      </c>
    </row>
    <row r="20" spans="2:5" x14ac:dyDescent="0.2">
      <c r="B20" t="s">
        <v>221</v>
      </c>
      <c r="C20" s="191">
        <f>+'[1]EE SUM'!$C$10</f>
        <v>4496067.8294838639</v>
      </c>
      <c r="D20" s="191">
        <f>+'[1]EE SUM'!$C$13</f>
        <v>2084272.4430544239</v>
      </c>
      <c r="E20" s="191">
        <f>+'[1]EE SUM'!$C$15</f>
        <v>876797.43961436418</v>
      </c>
    </row>
    <row r="21" spans="2:5" x14ac:dyDescent="0.2">
      <c r="B21" t="s">
        <v>222</v>
      </c>
      <c r="C21" s="12">
        <f>SUM(C14:C20)</f>
        <v>25884435.775363158</v>
      </c>
      <c r="D21" s="12">
        <f>SUM(D14:D20)</f>
        <v>11990801.163419615</v>
      </c>
      <c r="E21" s="12">
        <f>SUM(E14:E20)</f>
        <v>5046685.9459081115</v>
      </c>
    </row>
    <row r="22" spans="2:5" x14ac:dyDescent="0.2">
      <c r="D22" s="11"/>
      <c r="E22" s="12"/>
    </row>
    <row r="23" spans="2:5" x14ac:dyDescent="0.2">
      <c r="C23">
        <f>+C6*0.1226</f>
        <v>4643504.048694768</v>
      </c>
    </row>
  </sheetData>
  <pageMargins left="0.7" right="0.7" top="0.75" bottom="0.75" header="0.3" footer="0.3"/>
  <pageSetup paperSize="122"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4:D71"/>
  <sheetViews>
    <sheetView showOutlineSymbols="0" topLeftCell="A22" zoomScaleNormal="100" workbookViewId="0">
      <selection activeCell="G45" sqref="G45"/>
    </sheetView>
  </sheetViews>
  <sheetFormatPr defaultRowHeight="12.75" x14ac:dyDescent="0.2"/>
  <cols>
    <col min="1" max="1" width="35.28515625" bestFit="1" customWidth="1"/>
    <col min="2" max="2" width="16.7109375" customWidth="1"/>
    <col min="3" max="3" width="29.28515625" customWidth="1"/>
    <col min="4" max="4" width="14" customWidth="1"/>
    <col min="5" max="5" width="9.7109375" customWidth="1"/>
  </cols>
  <sheetData>
    <row r="4" spans="1:4" x14ac:dyDescent="0.2">
      <c r="A4" t="s">
        <v>223</v>
      </c>
    </row>
    <row r="6" spans="1:4" x14ac:dyDescent="0.2">
      <c r="A6" t="s">
        <v>78</v>
      </c>
      <c r="B6" s="12">
        <f>+SVCPLAN!C15</f>
        <v>16639473.051530924</v>
      </c>
      <c r="C6" t="s">
        <v>78</v>
      </c>
      <c r="D6" s="11">
        <f t="shared" ref="D6:D14" si="0">+B6/$B$15</f>
        <v>3.0203112135439001E-2</v>
      </c>
    </row>
    <row r="7" spans="1:4" x14ac:dyDescent="0.2">
      <c r="A7" t="s">
        <v>86</v>
      </c>
      <c r="B7" s="12">
        <f>+SVCPLAN!C23</f>
        <v>245000</v>
      </c>
      <c r="C7" t="s">
        <v>131</v>
      </c>
      <c r="D7" s="11">
        <f t="shared" si="0"/>
        <v>4.4471134694387069E-4</v>
      </c>
    </row>
    <row r="8" spans="1:4" x14ac:dyDescent="0.2">
      <c r="A8" t="s">
        <v>79</v>
      </c>
      <c r="B8" s="12">
        <f>+SVCPLAN!C16</f>
        <v>13584639.827179587</v>
      </c>
      <c r="C8" t="s">
        <v>63</v>
      </c>
      <c r="D8" s="11">
        <f t="shared" si="0"/>
        <v>2.4658136633846469E-2</v>
      </c>
    </row>
    <row r="9" spans="1:4" x14ac:dyDescent="0.2">
      <c r="A9" t="s">
        <v>224</v>
      </c>
      <c r="B9" s="12">
        <f>+SVCPLAN!C17</f>
        <v>7976962.962858228</v>
      </c>
      <c r="C9" t="s">
        <v>225</v>
      </c>
      <c r="D9" s="11">
        <f t="shared" si="0"/>
        <v>1.4479371198914499E-2</v>
      </c>
    </row>
    <row r="10" spans="1:4" x14ac:dyDescent="0.2">
      <c r="A10" t="s">
        <v>226</v>
      </c>
      <c r="B10" s="12">
        <f>+SVCPLAN!C18</f>
        <v>469622960.52664721</v>
      </c>
      <c r="C10" t="s">
        <v>81</v>
      </c>
      <c r="D10" s="11">
        <f t="shared" si="0"/>
        <v>0.85243534421050404</v>
      </c>
    </row>
    <row r="11" spans="1:4" x14ac:dyDescent="0.2">
      <c r="A11" t="s">
        <v>82</v>
      </c>
      <c r="B11" s="12">
        <f>+SVCPLAN!C19</f>
        <v>9906802.2644608207</v>
      </c>
      <c r="C11" t="s">
        <v>227</v>
      </c>
      <c r="D11" s="11">
        <f t="shared" si="0"/>
        <v>1.7982315832387592E-2</v>
      </c>
    </row>
    <row r="12" spans="1:4" x14ac:dyDescent="0.2">
      <c r="A12" t="s">
        <v>228</v>
      </c>
      <c r="B12" s="12">
        <f>+SVCPLAN!C22</f>
        <v>200450</v>
      </c>
      <c r="C12" t="s">
        <v>97</v>
      </c>
      <c r="D12" s="11">
        <f t="shared" si="0"/>
        <v>3.6384648773428116E-4</v>
      </c>
    </row>
    <row r="13" spans="1:4" x14ac:dyDescent="0.2">
      <c r="A13" s="5" t="s">
        <v>84</v>
      </c>
      <c r="B13" s="12">
        <f>+SVCPLAN!C21</f>
        <v>8939709.8970469069</v>
      </c>
      <c r="C13" s="181" t="s">
        <v>229</v>
      </c>
      <c r="D13" s="11">
        <f t="shared" si="0"/>
        <v>1.6226899712666047E-2</v>
      </c>
    </row>
    <row r="14" spans="1:4" x14ac:dyDescent="0.2">
      <c r="A14" t="s">
        <v>83</v>
      </c>
      <c r="B14" s="12">
        <f>+SVCPLAN!C20</f>
        <v>23803157.645805035</v>
      </c>
      <c r="C14" t="s">
        <v>230</v>
      </c>
      <c r="D14" s="11">
        <f t="shared" si="0"/>
        <v>4.3206262441564287E-2</v>
      </c>
    </row>
    <row r="15" spans="1:4" x14ac:dyDescent="0.2">
      <c r="A15" t="s">
        <v>47</v>
      </c>
      <c r="B15" s="12">
        <f>SUM(B6:B14)</f>
        <v>550919156.17552865</v>
      </c>
      <c r="D15" s="11">
        <f>SUM(D6:D14)</f>
        <v>1</v>
      </c>
    </row>
    <row r="17" spans="1:4" x14ac:dyDescent="0.2">
      <c r="A17" t="s">
        <v>231</v>
      </c>
    </row>
    <row r="19" spans="1:4" x14ac:dyDescent="0.2">
      <c r="A19" t="s">
        <v>232</v>
      </c>
      <c r="B19" s="12">
        <f>+ALLEXP!N8+ALLEXP!N9-ALLEXP!K8-ALLEXP!K9</f>
        <v>37875236.938782781</v>
      </c>
      <c r="C19" t="s">
        <v>233</v>
      </c>
      <c r="D19" s="11">
        <f t="shared" ref="D19:D24" si="1">+B19/$B$25</f>
        <v>6.8749174018053222E-2</v>
      </c>
    </row>
    <row r="20" spans="1:4" x14ac:dyDescent="0.2">
      <c r="A20" t="s">
        <v>234</v>
      </c>
      <c r="B20" s="12">
        <f>+ALLEXP!N11-ALLEXP!K11</f>
        <v>20208025</v>
      </c>
      <c r="C20" t="s">
        <v>235</v>
      </c>
      <c r="D20" s="11">
        <f t="shared" si="1"/>
        <v>3.668056333302025E-2</v>
      </c>
    </row>
    <row r="21" spans="1:4" x14ac:dyDescent="0.2">
      <c r="A21" t="s">
        <v>35</v>
      </c>
      <c r="B21" s="12">
        <f>+ALLEXP!N22</f>
        <v>479466417</v>
      </c>
      <c r="C21" t="s">
        <v>236</v>
      </c>
      <c r="D21" s="11">
        <f t="shared" si="1"/>
        <v>0.87030267801157202</v>
      </c>
    </row>
    <row r="22" spans="1:4" x14ac:dyDescent="0.2">
      <c r="A22" t="s">
        <v>237</v>
      </c>
      <c r="B22" s="12">
        <f>+ALLEXP!N13+ALLEXP!N17+ALLEXP!N12-ALLEXP!K12-ALLEXP!K13-ALLEXP!K17</f>
        <v>7780090.890837824</v>
      </c>
      <c r="C22" t="s">
        <v>238</v>
      </c>
      <c r="D22" s="11">
        <f t="shared" si="1"/>
        <v>1.412201918089624E-2</v>
      </c>
    </row>
    <row r="23" spans="1:4" x14ac:dyDescent="0.2">
      <c r="A23" t="s">
        <v>122</v>
      </c>
      <c r="B23" s="12">
        <f>-ALLEXP!K10</f>
        <v>5046686.3603420444</v>
      </c>
      <c r="C23" t="s">
        <v>122</v>
      </c>
      <c r="D23" s="11">
        <f t="shared" si="1"/>
        <v>9.1604844442945716E-3</v>
      </c>
    </row>
    <row r="24" spans="1:4" x14ac:dyDescent="0.2">
      <c r="A24" t="s">
        <v>131</v>
      </c>
      <c r="B24" s="12">
        <f>+ALLEXP!N21+ALLEXP!N15-ALLEXP!K15</f>
        <v>542700</v>
      </c>
      <c r="C24" t="s">
        <v>131</v>
      </c>
      <c r="D24" s="11">
        <f t="shared" si="1"/>
        <v>9.8508101216373645E-4</v>
      </c>
    </row>
    <row r="25" spans="1:4" x14ac:dyDescent="0.2">
      <c r="A25" t="s">
        <v>47</v>
      </c>
      <c r="B25" s="12">
        <f>SUM(B19:B24)</f>
        <v>550919156.18996263</v>
      </c>
    </row>
    <row r="27" spans="1:4" x14ac:dyDescent="0.2">
      <c r="A27" t="s">
        <v>239</v>
      </c>
    </row>
    <row r="29" spans="1:4" x14ac:dyDescent="0.2">
      <c r="A29" t="s">
        <v>232</v>
      </c>
      <c r="B29" s="12">
        <f>+INDIRECT!B9</f>
        <v>3637192.1145132007</v>
      </c>
      <c r="C29" t="s">
        <v>233</v>
      </c>
      <c r="D29" s="9">
        <f t="shared" ref="D29:D36" si="2">+B29/$B$37</f>
        <v>0.72070900230022361</v>
      </c>
    </row>
    <row r="30" spans="1:4" x14ac:dyDescent="0.2">
      <c r="A30" t="s">
        <v>240</v>
      </c>
      <c r="B30" s="12">
        <f>+INDIRECT!B11+INDIRECT!B12+INDIRECT!B13+INDIRECT!B10</f>
        <v>156000</v>
      </c>
      <c r="C30" t="s">
        <v>241</v>
      </c>
      <c r="D30" s="9">
        <f t="shared" si="2"/>
        <v>3.0911373614336154E-2</v>
      </c>
    </row>
    <row r="31" spans="1:4" x14ac:dyDescent="0.2">
      <c r="A31" t="s">
        <v>124</v>
      </c>
      <c r="B31" s="12">
        <f>+INDIRECT!B14</f>
        <v>109900</v>
      </c>
      <c r="C31" t="s">
        <v>124</v>
      </c>
      <c r="D31" s="9">
        <f t="shared" si="2"/>
        <v>2.1776666411638099E-2</v>
      </c>
    </row>
    <row r="32" spans="1:4" x14ac:dyDescent="0.2">
      <c r="A32" t="s">
        <v>156</v>
      </c>
      <c r="B32" s="12">
        <f>+INDIRECT!B31</f>
        <v>620000</v>
      </c>
      <c r="C32" t="s">
        <v>242</v>
      </c>
      <c r="D32" s="9">
        <f t="shared" si="2"/>
        <v>0.1228528951339001</v>
      </c>
    </row>
    <row r="33" spans="1:4" x14ac:dyDescent="0.2">
      <c r="A33" t="s">
        <v>125</v>
      </c>
      <c r="B33" s="12">
        <f>+INDIRECT!B15</f>
        <v>120347</v>
      </c>
      <c r="C33" t="s">
        <v>125</v>
      </c>
      <c r="D33" s="9">
        <f t="shared" si="2"/>
        <v>2.3846737694644314E-2</v>
      </c>
    </row>
    <row r="34" spans="1:4" x14ac:dyDescent="0.2">
      <c r="A34" t="s">
        <v>243</v>
      </c>
      <c r="B34" s="12">
        <f>+INDIRECT!B16</f>
        <v>9207</v>
      </c>
      <c r="C34" t="s">
        <v>243</v>
      </c>
      <c r="D34" s="9">
        <f t="shared" si="2"/>
        <v>1.8243654927384166E-3</v>
      </c>
    </row>
    <row r="35" spans="1:4" x14ac:dyDescent="0.2">
      <c r="A35" t="s">
        <v>244</v>
      </c>
      <c r="B35" s="12">
        <f>+INDIRECT!B29</f>
        <v>23500</v>
      </c>
      <c r="C35" t="s">
        <v>245</v>
      </c>
      <c r="D35" s="9">
        <f t="shared" si="2"/>
        <v>4.6565210252365362E-3</v>
      </c>
    </row>
    <row r="36" spans="1:4" x14ac:dyDescent="0.2">
      <c r="A36" t="s">
        <v>246</v>
      </c>
      <c r="B36" s="12">
        <f>+ALLEXP!K17-B34-B32</f>
        <v>370540</v>
      </c>
      <c r="C36" t="s">
        <v>238</v>
      </c>
      <c r="D36" s="9">
        <f t="shared" si="2"/>
        <v>7.3422438327282818E-2</v>
      </c>
    </row>
    <row r="37" spans="1:4" x14ac:dyDescent="0.2">
      <c r="A37" t="s">
        <v>47</v>
      </c>
      <c r="B37" s="12">
        <f>SUM(B29:B36)</f>
        <v>5046686.1145132007</v>
      </c>
    </row>
    <row r="39" spans="1:4" x14ac:dyDescent="0.2">
      <c r="A39" t="s">
        <v>247</v>
      </c>
    </row>
    <row r="41" spans="1:4" x14ac:dyDescent="0.2">
      <c r="A41" t="s">
        <v>248</v>
      </c>
      <c r="B41" s="12">
        <f>+'Unrestricted fund bal'!C18</f>
        <v>10728299.839218199</v>
      </c>
      <c r="C41" s="5" t="str">
        <f>CONCATENATE("UNRESTRICTED - $",TEXT(B41,"###,###,###"))</f>
        <v>UNRESTRICTED - $10,728,300</v>
      </c>
      <c r="D41" s="9">
        <f>+B41/B43</f>
        <v>1.9473455803230358E-2</v>
      </c>
    </row>
    <row r="42" spans="1:4" x14ac:dyDescent="0.2">
      <c r="A42" t="s">
        <v>249</v>
      </c>
      <c r="B42" s="12">
        <f>+B25-B41</f>
        <v>540190856.35074449</v>
      </c>
      <c r="C42" s="5" t="str">
        <f>CONCATENATE("RESTRICTED - $",TEXT(B42,"###,###,###"))</f>
        <v>RESTRICTED - $540,190,856</v>
      </c>
      <c r="D42" s="9">
        <f>+B42/B43</f>
        <v>0.98052654419676977</v>
      </c>
    </row>
    <row r="43" spans="1:4" x14ac:dyDescent="0.2">
      <c r="A43" t="s">
        <v>47</v>
      </c>
      <c r="B43" s="12">
        <f>SUM(B41:B42)</f>
        <v>550919156.18996263</v>
      </c>
    </row>
    <row r="45" spans="1:4" x14ac:dyDescent="0.2">
      <c r="A45" t="s">
        <v>250</v>
      </c>
    </row>
    <row r="47" spans="1:4" x14ac:dyDescent="0.2">
      <c r="A47" t="s">
        <v>29</v>
      </c>
      <c r="B47" s="12">
        <f>+'Unrestricted fund bal'!C9</f>
        <v>462137</v>
      </c>
      <c r="C47" t="s">
        <v>251</v>
      </c>
      <c r="D47" s="9">
        <f t="shared" ref="D47:D56" si="3">+B47/$B$57</f>
        <v>4.3076443325215374E-2</v>
      </c>
    </row>
    <row r="48" spans="1:4" x14ac:dyDescent="0.2">
      <c r="A48" t="s">
        <v>26</v>
      </c>
      <c r="B48" s="12">
        <f>+'Unrestricted fund bal'!C10</f>
        <v>500000</v>
      </c>
      <c r="C48" t="s">
        <v>252</v>
      </c>
      <c r="D48" s="9">
        <f t="shared" si="3"/>
        <v>4.6605707101157641E-2</v>
      </c>
    </row>
    <row r="49" spans="1:4" x14ac:dyDescent="0.2">
      <c r="A49" t="s">
        <v>194</v>
      </c>
      <c r="B49" s="12">
        <f>+'Unrestricted fund bal'!C11</f>
        <v>439666</v>
      </c>
      <c r="C49" t="s">
        <v>253</v>
      </c>
      <c r="D49" s="9">
        <f t="shared" si="3"/>
        <v>4.0981889636675151E-2</v>
      </c>
    </row>
    <row r="50" spans="1:4" x14ac:dyDescent="0.2">
      <c r="A50" t="s">
        <v>254</v>
      </c>
      <c r="B50" s="12">
        <f>+'Unrestricted fund bal'!C12</f>
        <v>2818187.0396690965</v>
      </c>
      <c r="C50" t="s">
        <v>255</v>
      </c>
      <c r="D50" s="9">
        <f t="shared" si="3"/>
        <v>0.26268719945419289</v>
      </c>
    </row>
    <row r="51" spans="1:4" x14ac:dyDescent="0.2">
      <c r="A51" t="s">
        <v>196</v>
      </c>
      <c r="B51" s="12">
        <f>+'Unrestricted fund bal'!C13</f>
        <v>2078697</v>
      </c>
      <c r="C51" t="s">
        <v>196</v>
      </c>
      <c r="D51" s="9">
        <f t="shared" si="3"/>
        <v>0.19375828706811016</v>
      </c>
    </row>
    <row r="52" spans="1:4" x14ac:dyDescent="0.2">
      <c r="A52" t="s">
        <v>85</v>
      </c>
      <c r="B52" s="12">
        <f>+'Unrestricted fund bal'!C14</f>
        <v>129765</v>
      </c>
      <c r="C52" t="s">
        <v>85</v>
      </c>
      <c r="D52" s="9">
        <f t="shared" si="3"/>
        <v>1.2095579163963442E-2</v>
      </c>
    </row>
    <row r="53" spans="1:4" x14ac:dyDescent="0.2">
      <c r="A53" t="s">
        <v>25</v>
      </c>
      <c r="B53" s="12">
        <f>+'Unrestricted fund bal'!C15</f>
        <v>1144283.7995491032</v>
      </c>
      <c r="C53" t="s">
        <v>25</v>
      </c>
      <c r="D53" s="9">
        <f t="shared" si="3"/>
        <v>0.10666031120477057</v>
      </c>
    </row>
    <row r="54" spans="1:4" x14ac:dyDescent="0.2">
      <c r="A54" t="s">
        <v>24</v>
      </c>
      <c r="B54" s="12">
        <f>+'Unrestricted fund bal'!C16</f>
        <v>3155564</v>
      </c>
      <c r="C54" t="s">
        <v>24</v>
      </c>
      <c r="D54" s="9">
        <f t="shared" si="3"/>
        <v>0.29413458304591483</v>
      </c>
    </row>
    <row r="55" spans="1:4" x14ac:dyDescent="0.2">
      <c r="A55" t="s">
        <v>256</v>
      </c>
      <c r="B55" s="12">
        <f>+'Unrestricted fund bal'!C17</f>
        <v>0</v>
      </c>
      <c r="C55" t="s">
        <v>257</v>
      </c>
      <c r="D55" s="9">
        <f t="shared" si="3"/>
        <v>0</v>
      </c>
    </row>
    <row r="56" spans="1:4" x14ac:dyDescent="0.2">
      <c r="A56" t="s">
        <v>198</v>
      </c>
      <c r="B56" s="12">
        <v>0</v>
      </c>
      <c r="C56" t="s">
        <v>198</v>
      </c>
      <c r="D56" s="9">
        <f t="shared" si="3"/>
        <v>0</v>
      </c>
    </row>
    <row r="57" spans="1:4" x14ac:dyDescent="0.2">
      <c r="A57" t="s">
        <v>47</v>
      </c>
      <c r="B57" s="12">
        <f>SUM(B47:B56)</f>
        <v>10728299.839218199</v>
      </c>
      <c r="C57" s="190"/>
    </row>
    <row r="59" spans="1:4" x14ac:dyDescent="0.2">
      <c r="A59" t="s">
        <v>258</v>
      </c>
    </row>
    <row r="61" spans="1:4" x14ac:dyDescent="0.2">
      <c r="A61" s="5" t="s">
        <v>78</v>
      </c>
      <c r="B61" s="29">
        <f>+'Unrestricted fund bal'!C22</f>
        <v>304435</v>
      </c>
      <c r="C61" t="s">
        <v>78</v>
      </c>
      <c r="D61" s="9">
        <f t="shared" ref="D61:D70" si="4">+B61/$B$71</f>
        <v>2.805069404609321E-2</v>
      </c>
    </row>
    <row r="62" spans="1:4" x14ac:dyDescent="0.2">
      <c r="A62" s="5" t="s">
        <v>79</v>
      </c>
      <c r="B62" s="29">
        <f>+'Unrestricted fund bal'!C23</f>
        <v>90000</v>
      </c>
      <c r="C62" t="s">
        <v>259</v>
      </c>
      <c r="D62" s="9">
        <f t="shared" si="4"/>
        <v>8.2926157115587526E-3</v>
      </c>
    </row>
    <row r="63" spans="1:4" x14ac:dyDescent="0.2">
      <c r="A63" s="5" t="s">
        <v>80</v>
      </c>
      <c r="B63" s="29">
        <f>+'Unrestricted fund bal'!C24</f>
        <v>2818187.0396690965</v>
      </c>
      <c r="C63" t="s">
        <v>225</v>
      </c>
      <c r="D63" s="9">
        <f t="shared" si="4"/>
        <v>0.25966824581412445</v>
      </c>
    </row>
    <row r="64" spans="1:4" x14ac:dyDescent="0.2">
      <c r="A64" s="5" t="s">
        <v>200</v>
      </c>
      <c r="B64" s="29">
        <f>+'Unrestricted fund bal'!C29</f>
        <v>96650</v>
      </c>
      <c r="C64" t="s">
        <v>97</v>
      </c>
      <c r="D64" s="9">
        <f t="shared" si="4"/>
        <v>8.9053478724683711E-3</v>
      </c>
    </row>
    <row r="65" spans="1:4" x14ac:dyDescent="0.2">
      <c r="A65" s="5" t="s">
        <v>25</v>
      </c>
      <c r="B65" s="29">
        <f>+'Unrestricted fund bal'!C26</f>
        <v>1144283.7995491032</v>
      </c>
      <c r="C65" t="s">
        <v>25</v>
      </c>
      <c r="D65" s="9">
        <f t="shared" si="4"/>
        <v>0.10543450905136711</v>
      </c>
    </row>
    <row r="66" spans="1:4" x14ac:dyDescent="0.2">
      <c r="A66" s="5" t="s">
        <v>24</v>
      </c>
      <c r="B66" s="29">
        <f>+'Unrestricted fund bal'!C27</f>
        <v>3155564.3050785176</v>
      </c>
      <c r="C66" t="s">
        <v>24</v>
      </c>
      <c r="D66" s="9">
        <f t="shared" si="4"/>
        <v>0.29075424594586768</v>
      </c>
    </row>
    <row r="67" spans="1:4" x14ac:dyDescent="0.2">
      <c r="A67" s="5" t="s">
        <v>27</v>
      </c>
      <c r="B67" s="29">
        <f>+'Unrestricted fund bal'!C25</f>
        <v>103800</v>
      </c>
      <c r="C67" t="s">
        <v>27</v>
      </c>
      <c r="D67" s="9">
        <f t="shared" si="4"/>
        <v>9.5641501206644285E-3</v>
      </c>
    </row>
    <row r="68" spans="1:4" x14ac:dyDescent="0.2">
      <c r="A68" s="5" t="s">
        <v>260</v>
      </c>
      <c r="B68" s="29">
        <f>+'Unrestricted fund bal'!C28</f>
        <v>2735730</v>
      </c>
      <c r="C68" s="5" t="s">
        <v>260</v>
      </c>
      <c r="D68" s="9">
        <f t="shared" si="4"/>
        <v>0.25207063978425143</v>
      </c>
    </row>
    <row r="69" spans="1:4" x14ac:dyDescent="0.2">
      <c r="A69" s="5" t="s">
        <v>261</v>
      </c>
      <c r="B69" s="29">
        <f>+'Unrestricted fund bal'!C30</f>
        <v>404379</v>
      </c>
      <c r="C69" t="s">
        <v>230</v>
      </c>
      <c r="D69" s="9">
        <f t="shared" si="4"/>
        <v>3.7259551653604631E-2</v>
      </c>
    </row>
    <row r="70" spans="1:4" x14ac:dyDescent="0.2">
      <c r="A70" s="5" t="s">
        <v>131</v>
      </c>
      <c r="B70" s="29">
        <f>+'Unrestricted fund bal'!C31</f>
        <v>0</v>
      </c>
      <c r="C70" t="s">
        <v>131</v>
      </c>
      <c r="D70" s="9">
        <f t="shared" si="4"/>
        <v>0</v>
      </c>
    </row>
    <row r="71" spans="1:4" x14ac:dyDescent="0.2">
      <c r="A71" s="5" t="s">
        <v>47</v>
      </c>
      <c r="B71" s="12">
        <f>SUM(B61:B70)</f>
        <v>10853029.144296717</v>
      </c>
    </row>
  </sheetData>
  <customSheetViews>
    <customSheetView guid="{8970DFA1-A026-4639-BD60-39EC20285CCC}" showRuler="0">
      <selection activeCell="L42" sqref="L42"/>
    </customSheetView>
    <customSheetView guid="{AADB8EA3-75F0-4468-B5D5-C7110D6EC38B}" showRuler="0">
      <selection activeCell="L42" sqref="L42"/>
      <pageMargins left="0" right="0" top="0" bottom="0" header="0" footer="0"/>
      <pageSetup orientation="portrait" r:id="rId1"/>
      <headerFooter alignWithMargins="0"/>
    </customSheetView>
    <customSheetView guid="{1D9F4367-0C2F-46F1-9E55-939D20D76F5B}" showRuler="0">
      <selection activeCell="L42" sqref="L42"/>
      <pageMargins left="0" right="0" top="0" bottom="0" header="0" footer="0"/>
      <pageSetup orientation="portrait" r:id="rId2"/>
      <headerFooter alignWithMargins="0"/>
    </customSheetView>
    <customSheetView guid="{921A7AC6-7D1A-435F-A825-B8B8C1A90F20}" showRuler="0">
      <selection activeCell="L42" sqref="L42"/>
      <pageMargins left="0" right="0" top="0" bottom="0" header="0" footer="0"/>
      <pageSetup orientation="portrait" r:id="rId3"/>
      <headerFooter alignWithMargins="0"/>
    </customSheetView>
    <customSheetView guid="{ED9CD846-0F6B-4BF7-A940-412E425E8FCE}" showRuler="0">
      <selection activeCell="L42" sqref="L42"/>
      <pageMargins left="0" right="0" top="0" bottom="0" header="0" footer="0"/>
      <pageSetup orientation="portrait" r:id="rId4"/>
      <headerFooter alignWithMargins="0"/>
    </customSheetView>
    <customSheetView guid="{497CB486-623F-41B0-B370-EF2A82E78B1D}" showRuler="0">
      <selection activeCell="L42" sqref="L42"/>
      <pageMargins left="0" right="0" top="0" bottom="0" header="0" footer="0"/>
      <pageSetup orientation="portrait" r:id="rId5"/>
      <headerFooter alignWithMargins="0"/>
    </customSheetView>
    <customSheetView guid="{20CF2976-B2A7-4F04-88DC-0AB25CA8A6C6}" showRuler="0">
      <selection activeCell="L42" sqref="L42"/>
      <pageMargins left="0" right="0" top="0" bottom="0" header="0" footer="0"/>
      <pageSetup orientation="portrait" r:id="rId6"/>
      <headerFooter alignWithMargins="0"/>
    </customSheetView>
    <customSheetView guid="{CB724201-FBEC-4626-9DD9-AEC98BB80DB0}" showRuler="0">
      <selection activeCell="L42" sqref="L42"/>
      <pageMargins left="0" right="0" top="0" bottom="0" header="0" footer="0"/>
      <pageSetup orientation="portrait" r:id="rId7"/>
      <headerFooter alignWithMargins="0"/>
    </customSheetView>
  </customSheetViews>
  <phoneticPr fontId="0" type="noConversion"/>
  <printOptions horizontalCentered="1"/>
  <pageMargins left="0.5" right="0.5" top="0.75" bottom="0.5" header="0.5" footer="0.5"/>
  <pageSetup scale="79" orientation="portrait" r:id="rId8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4:H66"/>
  <sheetViews>
    <sheetView showOutlineSymbols="0" workbookViewId="0"/>
  </sheetViews>
  <sheetFormatPr defaultRowHeight="12.75" x14ac:dyDescent="0.2"/>
  <cols>
    <col min="1" max="1" width="26.140625" customWidth="1"/>
    <col min="2" max="2" width="10.28515625" customWidth="1"/>
    <col min="5" max="5" width="11.28515625" customWidth="1"/>
    <col min="7" max="8" width="0" hidden="1" customWidth="1"/>
  </cols>
  <sheetData>
    <row r="4" spans="1:8" x14ac:dyDescent="0.2">
      <c r="A4" s="12"/>
      <c r="B4" s="12"/>
      <c r="C4" s="12"/>
      <c r="D4" s="12"/>
      <c r="E4" s="12"/>
      <c r="F4" s="12"/>
      <c r="G4" s="12"/>
      <c r="H4" s="12"/>
    </row>
    <row r="5" spans="1:8" x14ac:dyDescent="0.2">
      <c r="A5" s="12" t="e">
        <f>#REF!</f>
        <v>#REF!</v>
      </c>
      <c r="B5" s="12"/>
      <c r="C5" s="12" t="s">
        <v>40</v>
      </c>
      <c r="D5" s="12" t="s">
        <v>41</v>
      </c>
      <c r="E5" s="12">
        <v>911</v>
      </c>
      <c r="F5" s="19" t="s">
        <v>42</v>
      </c>
      <c r="G5" s="12" t="s">
        <v>41</v>
      </c>
      <c r="H5" s="12" t="s">
        <v>43</v>
      </c>
    </row>
    <row r="6" spans="1:8" x14ac:dyDescent="0.2">
      <c r="A6" s="12"/>
      <c r="B6" s="12">
        <v>300</v>
      </c>
      <c r="C6" s="12">
        <v>301</v>
      </c>
      <c r="D6" s="12">
        <v>302</v>
      </c>
      <c r="E6" s="12">
        <v>303</v>
      </c>
      <c r="F6" s="12">
        <v>304</v>
      </c>
      <c r="G6" s="12"/>
      <c r="H6" s="12"/>
    </row>
    <row r="7" spans="1:8" x14ac:dyDescent="0.2">
      <c r="A7" s="12" t="e">
        <f>#REF!</f>
        <v>#REF!</v>
      </c>
      <c r="B7" s="12" t="e">
        <f>#REF!</f>
        <v>#REF!</v>
      </c>
      <c r="C7" s="12" t="e">
        <f>+#REF!+#REF!+#REF!</f>
        <v>#REF!</v>
      </c>
      <c r="D7" s="12" t="e">
        <f>+G7+H7</f>
        <v>#REF!</v>
      </c>
      <c r="E7" s="12" t="e">
        <f>#REF!</f>
        <v>#REF!</v>
      </c>
      <c r="F7" s="12" t="e">
        <f>#REF!</f>
        <v>#REF!</v>
      </c>
      <c r="G7" s="12" t="e">
        <f>#REF!</f>
        <v>#REF!</v>
      </c>
      <c r="H7" s="12" t="e">
        <f>#REF!</f>
        <v>#REF!</v>
      </c>
    </row>
    <row r="8" spans="1:8" x14ac:dyDescent="0.2">
      <c r="A8" s="12" t="e">
        <f>#REF!</f>
        <v>#REF!</v>
      </c>
      <c r="B8" s="12" t="e">
        <f>#REF!</f>
        <v>#REF!</v>
      </c>
      <c r="C8" s="12" t="e">
        <f>+#REF!+#REF!+#REF!</f>
        <v>#REF!</v>
      </c>
      <c r="D8" s="12" t="e">
        <f t="shared" ref="D8:D65" si="0">+G8+H8</f>
        <v>#REF!</v>
      </c>
      <c r="E8" s="12" t="e">
        <f>#REF!</f>
        <v>#REF!</v>
      </c>
      <c r="F8" s="12" t="e">
        <f>#REF!</f>
        <v>#REF!</v>
      </c>
      <c r="G8" s="12" t="e">
        <f>#REF!</f>
        <v>#REF!</v>
      </c>
      <c r="H8" s="12" t="e">
        <f>#REF!</f>
        <v>#REF!</v>
      </c>
    </row>
    <row r="9" spans="1:8" x14ac:dyDescent="0.2">
      <c r="A9" s="12" t="e">
        <f>#REF!</f>
        <v>#REF!</v>
      </c>
      <c r="B9" s="12" t="e">
        <f>#REF!</f>
        <v>#REF!</v>
      </c>
      <c r="C9" s="12" t="e">
        <f>+#REF!+#REF!+#REF!</f>
        <v>#REF!</v>
      </c>
      <c r="D9" s="12" t="e">
        <f t="shared" si="0"/>
        <v>#REF!</v>
      </c>
      <c r="E9" s="12" t="e">
        <f>#REF!</f>
        <v>#REF!</v>
      </c>
      <c r="F9" s="12" t="e">
        <f>#REF!</f>
        <v>#REF!</v>
      </c>
      <c r="G9" s="12" t="e">
        <f>#REF!</f>
        <v>#REF!</v>
      </c>
      <c r="H9" s="12" t="e">
        <f>#REF!</f>
        <v>#REF!</v>
      </c>
    </row>
    <row r="10" spans="1:8" x14ac:dyDescent="0.2">
      <c r="A10" s="12" t="e">
        <f>#REF!</f>
        <v>#REF!</v>
      </c>
      <c r="B10" s="12" t="e">
        <f>#REF!</f>
        <v>#REF!</v>
      </c>
      <c r="C10" s="12" t="e">
        <f>+#REF!+#REF!+#REF!</f>
        <v>#REF!</v>
      </c>
      <c r="D10" s="12" t="e">
        <f t="shared" si="0"/>
        <v>#REF!</v>
      </c>
      <c r="E10" s="12" t="e">
        <f>#REF!</f>
        <v>#REF!</v>
      </c>
      <c r="F10" s="12" t="e">
        <f>#REF!</f>
        <v>#REF!</v>
      </c>
      <c r="G10" s="12" t="e">
        <f>#REF!</f>
        <v>#REF!</v>
      </c>
      <c r="H10" s="12" t="e">
        <f>#REF!</f>
        <v>#REF!</v>
      </c>
    </row>
    <row r="11" spans="1:8" x14ac:dyDescent="0.2">
      <c r="A11" s="12" t="e">
        <f>#REF!</f>
        <v>#REF!</v>
      </c>
      <c r="B11" s="12" t="e">
        <f>#REF!</f>
        <v>#REF!</v>
      </c>
      <c r="C11" s="12" t="e">
        <f>+#REF!+#REF!+#REF!</f>
        <v>#REF!</v>
      </c>
      <c r="D11" s="12" t="e">
        <f t="shared" si="0"/>
        <v>#REF!</v>
      </c>
      <c r="E11" s="12" t="e">
        <f>#REF!</f>
        <v>#REF!</v>
      </c>
      <c r="F11" s="12" t="e">
        <f>#REF!</f>
        <v>#REF!</v>
      </c>
      <c r="G11" s="12" t="e">
        <f>#REF!</f>
        <v>#REF!</v>
      </c>
      <c r="H11" s="12" t="e">
        <f>#REF!</f>
        <v>#REF!</v>
      </c>
    </row>
    <row r="12" spans="1:8" x14ac:dyDescent="0.2">
      <c r="A12" s="12" t="e">
        <f>#REF!</f>
        <v>#REF!</v>
      </c>
      <c r="B12" s="12" t="e">
        <f>#REF!</f>
        <v>#REF!</v>
      </c>
      <c r="C12" s="12" t="e">
        <f>+#REF!+#REF!+#REF!</f>
        <v>#REF!</v>
      </c>
      <c r="D12" s="12" t="e">
        <f t="shared" si="0"/>
        <v>#REF!</v>
      </c>
      <c r="E12" s="12" t="e">
        <f>#REF!</f>
        <v>#REF!</v>
      </c>
      <c r="F12" s="12" t="e">
        <f>#REF!</f>
        <v>#REF!</v>
      </c>
      <c r="G12" s="12" t="e">
        <f>#REF!</f>
        <v>#REF!</v>
      </c>
      <c r="H12" s="12" t="e">
        <f>#REF!</f>
        <v>#REF!</v>
      </c>
    </row>
    <row r="13" spans="1:8" x14ac:dyDescent="0.2">
      <c r="A13" s="12" t="e">
        <f>#REF!</f>
        <v>#REF!</v>
      </c>
      <c r="B13" s="12" t="e">
        <f>#REF!</f>
        <v>#REF!</v>
      </c>
      <c r="C13" s="12" t="e">
        <f>+#REF!+#REF!+#REF!</f>
        <v>#REF!</v>
      </c>
      <c r="D13" s="12" t="e">
        <f t="shared" si="0"/>
        <v>#REF!</v>
      </c>
      <c r="E13" s="12" t="e">
        <f>#REF!</f>
        <v>#REF!</v>
      </c>
      <c r="F13" s="12" t="e">
        <f>#REF!</f>
        <v>#REF!</v>
      </c>
      <c r="G13" s="12" t="e">
        <f>#REF!</f>
        <v>#REF!</v>
      </c>
      <c r="H13" s="12" t="e">
        <f>#REF!</f>
        <v>#REF!</v>
      </c>
    </row>
    <row r="14" spans="1:8" x14ac:dyDescent="0.2">
      <c r="A14" s="12" t="e">
        <f>#REF!</f>
        <v>#REF!</v>
      </c>
      <c r="B14" s="12" t="e">
        <f>#REF!</f>
        <v>#REF!</v>
      </c>
      <c r="C14" s="12" t="e">
        <f>+#REF!+#REF!+#REF!</f>
        <v>#REF!</v>
      </c>
      <c r="D14" s="12" t="e">
        <f t="shared" si="0"/>
        <v>#REF!</v>
      </c>
      <c r="E14" s="12" t="e">
        <f>#REF!</f>
        <v>#REF!</v>
      </c>
      <c r="F14" s="12" t="e">
        <f>#REF!</f>
        <v>#REF!</v>
      </c>
      <c r="G14" s="12" t="e">
        <f>#REF!</f>
        <v>#REF!</v>
      </c>
      <c r="H14" s="12" t="e">
        <f>#REF!</f>
        <v>#REF!</v>
      </c>
    </row>
    <row r="15" spans="1:8" x14ac:dyDescent="0.2">
      <c r="A15" s="12" t="e">
        <f>#REF!</f>
        <v>#REF!</v>
      </c>
      <c r="B15" s="12" t="e">
        <f>#REF!</f>
        <v>#REF!</v>
      </c>
      <c r="C15" s="12" t="e">
        <f>+#REF!+#REF!+#REF!</f>
        <v>#REF!</v>
      </c>
      <c r="D15" s="12" t="e">
        <f t="shared" si="0"/>
        <v>#REF!</v>
      </c>
      <c r="E15" s="12" t="e">
        <f>#REF!</f>
        <v>#REF!</v>
      </c>
      <c r="F15" s="12" t="e">
        <f>#REF!</f>
        <v>#REF!</v>
      </c>
      <c r="G15" s="12" t="e">
        <f>#REF!</f>
        <v>#REF!</v>
      </c>
      <c r="H15" s="12" t="e">
        <f>#REF!</f>
        <v>#REF!</v>
      </c>
    </row>
    <row r="16" spans="1:8" x14ac:dyDescent="0.2">
      <c r="A16" s="12" t="e">
        <f>#REF!</f>
        <v>#REF!</v>
      </c>
      <c r="B16" s="12" t="e">
        <f>#REF!</f>
        <v>#REF!</v>
      </c>
      <c r="C16" s="12" t="e">
        <f>+#REF!+#REF!+#REF!</f>
        <v>#REF!</v>
      </c>
      <c r="D16" s="12" t="e">
        <f t="shared" si="0"/>
        <v>#REF!</v>
      </c>
      <c r="E16" s="12" t="e">
        <f>#REF!</f>
        <v>#REF!</v>
      </c>
      <c r="F16" s="12" t="e">
        <f>#REF!</f>
        <v>#REF!</v>
      </c>
      <c r="G16" s="12" t="e">
        <f>#REF!</f>
        <v>#REF!</v>
      </c>
      <c r="H16" s="12" t="e">
        <f>#REF!</f>
        <v>#REF!</v>
      </c>
    </row>
    <row r="17" spans="1:8" x14ac:dyDescent="0.2">
      <c r="A17" s="12" t="e">
        <f>#REF!</f>
        <v>#REF!</v>
      </c>
      <c r="B17" s="12" t="e">
        <f>#REF!</f>
        <v>#REF!</v>
      </c>
      <c r="C17" s="12" t="e">
        <f>+#REF!+#REF!+#REF!</f>
        <v>#REF!</v>
      </c>
      <c r="D17" s="12" t="e">
        <f t="shared" si="0"/>
        <v>#REF!</v>
      </c>
      <c r="E17" s="12" t="e">
        <f>#REF!</f>
        <v>#REF!</v>
      </c>
      <c r="F17" s="12" t="e">
        <f>#REF!</f>
        <v>#REF!</v>
      </c>
      <c r="G17" s="12" t="e">
        <f>#REF!</f>
        <v>#REF!</v>
      </c>
      <c r="H17" s="12" t="e">
        <f>#REF!</f>
        <v>#REF!</v>
      </c>
    </row>
    <row r="18" spans="1:8" x14ac:dyDescent="0.2">
      <c r="A18" s="12"/>
      <c r="B18" s="12" t="e">
        <f>#REF!</f>
        <v>#REF!</v>
      </c>
      <c r="C18" s="12" t="e">
        <f>+#REF!+#REF!+#REF!</f>
        <v>#REF!</v>
      </c>
      <c r="D18" s="12" t="e">
        <f t="shared" si="0"/>
        <v>#REF!</v>
      </c>
      <c r="E18" s="12" t="e">
        <f>#REF!</f>
        <v>#REF!</v>
      </c>
      <c r="F18" s="12" t="e">
        <f>#REF!</f>
        <v>#REF!</v>
      </c>
      <c r="G18" s="12" t="e">
        <f>#REF!</f>
        <v>#REF!</v>
      </c>
      <c r="H18" s="12" t="e">
        <f>#REF!</f>
        <v>#REF!</v>
      </c>
    </row>
    <row r="19" spans="1:8" x14ac:dyDescent="0.2">
      <c r="A19" s="12" t="e">
        <f>#REF!</f>
        <v>#REF!</v>
      </c>
      <c r="B19" s="12" t="e">
        <f>#REF!</f>
        <v>#REF!</v>
      </c>
      <c r="C19" s="12" t="e">
        <f>+#REF!+#REF!+#REF!</f>
        <v>#REF!</v>
      </c>
      <c r="D19" s="12" t="e">
        <f t="shared" si="0"/>
        <v>#REF!</v>
      </c>
      <c r="E19" s="12" t="e">
        <f>#REF!</f>
        <v>#REF!</v>
      </c>
      <c r="F19" s="12" t="e">
        <f>#REF!</f>
        <v>#REF!</v>
      </c>
      <c r="G19" s="12" t="e">
        <f>#REF!</f>
        <v>#REF!</v>
      </c>
      <c r="H19" s="12" t="e">
        <f>#REF!</f>
        <v>#REF!</v>
      </c>
    </row>
    <row r="20" spans="1:8" x14ac:dyDescent="0.2">
      <c r="A20" s="12" t="e">
        <f>#REF!</f>
        <v>#REF!</v>
      </c>
      <c r="B20" s="12" t="e">
        <f>#REF!</f>
        <v>#REF!</v>
      </c>
      <c r="C20" s="12" t="e">
        <f>+#REF!+#REF!+#REF!</f>
        <v>#REF!</v>
      </c>
      <c r="D20" s="12" t="e">
        <f t="shared" si="0"/>
        <v>#REF!</v>
      </c>
      <c r="E20" s="12" t="e">
        <f>#REF!</f>
        <v>#REF!</v>
      </c>
      <c r="F20" s="12" t="e">
        <f>#REF!</f>
        <v>#REF!</v>
      </c>
      <c r="G20" s="12" t="e">
        <f>#REF!</f>
        <v>#REF!</v>
      </c>
      <c r="H20" s="12" t="e">
        <f>#REF!</f>
        <v>#REF!</v>
      </c>
    </row>
    <row r="21" spans="1:8" x14ac:dyDescent="0.2">
      <c r="A21" s="12" t="e">
        <f>#REF!</f>
        <v>#REF!</v>
      </c>
      <c r="B21" s="12" t="e">
        <f>#REF!</f>
        <v>#REF!</v>
      </c>
      <c r="C21" s="12" t="e">
        <f>+#REF!+#REF!+#REF!</f>
        <v>#REF!</v>
      </c>
      <c r="D21" s="12" t="e">
        <f t="shared" si="0"/>
        <v>#REF!</v>
      </c>
      <c r="E21" s="12" t="e">
        <f>#REF!</f>
        <v>#REF!</v>
      </c>
      <c r="F21" s="12" t="e">
        <f>#REF!</f>
        <v>#REF!</v>
      </c>
      <c r="G21" s="12" t="e">
        <f>#REF!</f>
        <v>#REF!</v>
      </c>
      <c r="H21" s="12" t="e">
        <f>#REF!</f>
        <v>#REF!</v>
      </c>
    </row>
    <row r="22" spans="1:8" x14ac:dyDescent="0.2">
      <c r="A22" s="12" t="e">
        <f>#REF!</f>
        <v>#REF!</v>
      </c>
      <c r="B22" s="12" t="e">
        <f>#REF!</f>
        <v>#REF!</v>
      </c>
      <c r="C22" s="12" t="e">
        <f>+#REF!+#REF!+#REF!</f>
        <v>#REF!</v>
      </c>
      <c r="D22" s="12" t="e">
        <f t="shared" si="0"/>
        <v>#REF!</v>
      </c>
      <c r="E22" s="12" t="e">
        <f>#REF!</f>
        <v>#REF!</v>
      </c>
      <c r="F22" s="12" t="e">
        <f>#REF!</f>
        <v>#REF!</v>
      </c>
      <c r="G22" s="12" t="e">
        <f>#REF!</f>
        <v>#REF!</v>
      </c>
      <c r="H22" s="12" t="e">
        <f>#REF!</f>
        <v>#REF!</v>
      </c>
    </row>
    <row r="23" spans="1:8" x14ac:dyDescent="0.2">
      <c r="A23" s="12" t="e">
        <f>#REF!</f>
        <v>#REF!</v>
      </c>
      <c r="B23" s="12" t="e">
        <f>#REF!</f>
        <v>#REF!</v>
      </c>
      <c r="C23" s="12" t="e">
        <f>+#REF!+#REF!+#REF!</f>
        <v>#REF!</v>
      </c>
      <c r="D23" s="12" t="e">
        <f t="shared" si="0"/>
        <v>#REF!</v>
      </c>
      <c r="E23" s="12" t="e">
        <f>#REF!</f>
        <v>#REF!</v>
      </c>
      <c r="F23" s="12" t="e">
        <f>#REF!</f>
        <v>#REF!</v>
      </c>
      <c r="G23" s="12" t="e">
        <f>#REF!</f>
        <v>#REF!</v>
      </c>
      <c r="H23" s="12" t="e">
        <f>#REF!</f>
        <v>#REF!</v>
      </c>
    </row>
    <row r="24" spans="1:8" x14ac:dyDescent="0.2">
      <c r="A24" s="12" t="e">
        <f>#REF!</f>
        <v>#REF!</v>
      </c>
      <c r="B24" s="12" t="e">
        <f>#REF!</f>
        <v>#REF!</v>
      </c>
      <c r="C24" s="12" t="e">
        <f>+#REF!+#REF!+#REF!</f>
        <v>#REF!</v>
      </c>
      <c r="D24" s="12" t="e">
        <f t="shared" si="0"/>
        <v>#REF!</v>
      </c>
      <c r="E24" s="12" t="e">
        <f>#REF!</f>
        <v>#REF!</v>
      </c>
      <c r="F24" s="12" t="e">
        <f>#REF!</f>
        <v>#REF!</v>
      </c>
      <c r="G24" s="12" t="e">
        <f>#REF!</f>
        <v>#REF!</v>
      </c>
      <c r="H24" s="12" t="e">
        <f>#REF!</f>
        <v>#REF!</v>
      </c>
    </row>
    <row r="25" spans="1:8" x14ac:dyDescent="0.2">
      <c r="A25" s="12"/>
      <c r="B25" s="12" t="e">
        <f>#REF!</f>
        <v>#REF!</v>
      </c>
      <c r="C25" s="12" t="e">
        <f>+#REF!+#REF!+#REF!</f>
        <v>#REF!</v>
      </c>
      <c r="D25" s="12" t="e">
        <f t="shared" si="0"/>
        <v>#REF!</v>
      </c>
      <c r="E25" s="12" t="e">
        <f>#REF!</f>
        <v>#REF!</v>
      </c>
      <c r="F25" s="12" t="e">
        <f>#REF!</f>
        <v>#REF!</v>
      </c>
      <c r="G25" s="12" t="e">
        <f>#REF!</f>
        <v>#REF!</v>
      </c>
      <c r="H25" s="12" t="e">
        <f>#REF!</f>
        <v>#REF!</v>
      </c>
    </row>
    <row r="26" spans="1:8" x14ac:dyDescent="0.2">
      <c r="A26" s="12" t="e">
        <f>#REF!</f>
        <v>#REF!</v>
      </c>
      <c r="B26" s="12" t="e">
        <f>#REF!</f>
        <v>#REF!</v>
      </c>
      <c r="C26" s="12" t="e">
        <f>+#REF!+#REF!+#REF!</f>
        <v>#REF!</v>
      </c>
      <c r="D26" s="12" t="e">
        <f t="shared" si="0"/>
        <v>#REF!</v>
      </c>
      <c r="E26" s="12" t="e">
        <f>#REF!</f>
        <v>#REF!</v>
      </c>
      <c r="F26" s="12" t="e">
        <f>#REF!</f>
        <v>#REF!</v>
      </c>
      <c r="G26" s="12" t="e">
        <f>#REF!</f>
        <v>#REF!</v>
      </c>
      <c r="H26" s="12" t="e">
        <f>#REF!</f>
        <v>#REF!</v>
      </c>
    </row>
    <row r="27" spans="1:8" x14ac:dyDescent="0.2">
      <c r="A27" s="12"/>
      <c r="B27" s="12" t="e">
        <f>#REF!</f>
        <v>#REF!</v>
      </c>
      <c r="C27" s="12" t="e">
        <f>+#REF!+#REF!+#REF!</f>
        <v>#REF!</v>
      </c>
      <c r="D27" s="12" t="e">
        <f t="shared" si="0"/>
        <v>#REF!</v>
      </c>
      <c r="E27" s="12" t="e">
        <f>#REF!</f>
        <v>#REF!</v>
      </c>
      <c r="F27" s="12" t="e">
        <f>#REF!</f>
        <v>#REF!</v>
      </c>
      <c r="G27" s="12" t="e">
        <f>#REF!</f>
        <v>#REF!</v>
      </c>
      <c r="H27" s="12" t="e">
        <f>#REF!</f>
        <v>#REF!</v>
      </c>
    </row>
    <row r="28" spans="1:8" x14ac:dyDescent="0.2">
      <c r="A28" s="12" t="s">
        <v>0</v>
      </c>
      <c r="B28" s="12" t="e">
        <f>#REF!</f>
        <v>#REF!</v>
      </c>
      <c r="C28" s="12" t="e">
        <f>+#REF!+#REF!+#REF!</f>
        <v>#REF!</v>
      </c>
      <c r="D28" s="12" t="e">
        <f t="shared" si="0"/>
        <v>#REF!</v>
      </c>
      <c r="E28" s="12" t="e">
        <f>#REF!</f>
        <v>#REF!</v>
      </c>
      <c r="F28" s="12" t="e">
        <f>#REF!</f>
        <v>#REF!</v>
      </c>
      <c r="G28" s="12" t="e">
        <f>#REF!</f>
        <v>#REF!</v>
      </c>
      <c r="H28" s="12" t="e">
        <f>#REF!</f>
        <v>#REF!</v>
      </c>
    </row>
    <row r="29" spans="1:8" x14ac:dyDescent="0.2">
      <c r="A29" s="12" t="s">
        <v>1</v>
      </c>
      <c r="B29" s="12" t="e">
        <f>#REF!</f>
        <v>#REF!</v>
      </c>
      <c r="C29" s="12" t="e">
        <f>+#REF!+#REF!+#REF!</f>
        <v>#REF!</v>
      </c>
      <c r="D29" s="12" t="e">
        <f t="shared" si="0"/>
        <v>#REF!</v>
      </c>
      <c r="E29" s="12" t="e">
        <f>#REF!</f>
        <v>#REF!</v>
      </c>
      <c r="F29" s="12" t="e">
        <f>#REF!</f>
        <v>#REF!</v>
      </c>
      <c r="G29" s="12" t="e">
        <f>#REF!</f>
        <v>#REF!</v>
      </c>
      <c r="H29" s="12" t="e">
        <f>#REF!</f>
        <v>#REF!</v>
      </c>
    </row>
    <row r="30" spans="1:8" x14ac:dyDescent="0.2">
      <c r="A30" s="12" t="s">
        <v>44</v>
      </c>
      <c r="B30" s="12" t="e">
        <f>#REF!</f>
        <v>#REF!</v>
      </c>
      <c r="C30" s="12" t="e">
        <f>+#REF!+#REF!+#REF!</f>
        <v>#REF!</v>
      </c>
      <c r="D30" s="12" t="e">
        <f t="shared" si="0"/>
        <v>#REF!</v>
      </c>
      <c r="E30" s="12" t="e">
        <f>#REF!</f>
        <v>#REF!</v>
      </c>
      <c r="F30" s="12" t="e">
        <f>#REF!</f>
        <v>#REF!</v>
      </c>
      <c r="G30" s="12" t="e">
        <f>#REF!</f>
        <v>#REF!</v>
      </c>
      <c r="H30" s="12" t="e">
        <f>#REF!</f>
        <v>#REF!</v>
      </c>
    </row>
    <row r="31" spans="1:8" x14ac:dyDescent="0.2">
      <c r="A31" s="12" t="s">
        <v>45</v>
      </c>
      <c r="B31" s="12" t="e">
        <f>#REF!</f>
        <v>#REF!</v>
      </c>
      <c r="C31" s="12" t="e">
        <f>+#REF!+#REF!+#REF!</f>
        <v>#REF!</v>
      </c>
      <c r="D31" s="12" t="e">
        <f t="shared" si="0"/>
        <v>#REF!</v>
      </c>
      <c r="E31" s="12" t="e">
        <f>#REF!</f>
        <v>#REF!</v>
      </c>
      <c r="F31" s="12" t="e">
        <f>#REF!</f>
        <v>#REF!</v>
      </c>
      <c r="G31" s="12" t="e">
        <f>#REF!</f>
        <v>#REF!</v>
      </c>
      <c r="H31" s="12" t="e">
        <f>#REF!</f>
        <v>#REF!</v>
      </c>
    </row>
    <row r="32" spans="1:8" x14ac:dyDescent="0.2">
      <c r="A32" s="12" t="s">
        <v>2</v>
      </c>
      <c r="B32" s="12" t="e">
        <f>#REF!</f>
        <v>#REF!</v>
      </c>
      <c r="C32" s="12" t="e">
        <f>+#REF!+#REF!+#REF!</f>
        <v>#REF!</v>
      </c>
      <c r="D32" s="12" t="e">
        <f t="shared" si="0"/>
        <v>#REF!</v>
      </c>
      <c r="E32" s="12" t="e">
        <f>#REF!</f>
        <v>#REF!</v>
      </c>
      <c r="F32" s="12" t="e">
        <f>#REF!</f>
        <v>#REF!</v>
      </c>
      <c r="G32" s="12" t="e">
        <f>#REF!</f>
        <v>#REF!</v>
      </c>
      <c r="H32" s="12" t="e">
        <f>#REF!</f>
        <v>#REF!</v>
      </c>
    </row>
    <row r="33" spans="1:8" x14ac:dyDescent="0.2">
      <c r="A33" s="12" t="s">
        <v>6</v>
      </c>
      <c r="B33" s="12" t="e">
        <f>#REF!</f>
        <v>#REF!</v>
      </c>
      <c r="C33" s="12" t="e">
        <f>+#REF!+#REF!+#REF!</f>
        <v>#REF!</v>
      </c>
      <c r="D33" s="12" t="e">
        <f t="shared" si="0"/>
        <v>#REF!</v>
      </c>
      <c r="E33" s="12" t="e">
        <f>#REF!</f>
        <v>#REF!</v>
      </c>
      <c r="F33" s="12" t="e">
        <f>#REF!</f>
        <v>#REF!</v>
      </c>
      <c r="G33" s="12" t="e">
        <f>#REF!</f>
        <v>#REF!</v>
      </c>
      <c r="H33" s="12" t="e">
        <f>#REF!</f>
        <v>#REF!</v>
      </c>
    </row>
    <row r="34" spans="1:8" x14ac:dyDescent="0.2">
      <c r="A34" s="12" t="s">
        <v>7</v>
      </c>
      <c r="B34" s="12" t="e">
        <f>#REF!</f>
        <v>#REF!</v>
      </c>
      <c r="C34" s="12" t="e">
        <f>+#REF!+#REF!+#REF!</f>
        <v>#REF!</v>
      </c>
      <c r="D34" s="12" t="e">
        <f t="shared" si="0"/>
        <v>#REF!</v>
      </c>
      <c r="E34" s="12" t="e">
        <f>#REF!</f>
        <v>#REF!</v>
      </c>
      <c r="F34" s="12" t="e">
        <f>#REF!</f>
        <v>#REF!</v>
      </c>
      <c r="G34" s="12" t="e">
        <f>#REF!</f>
        <v>#REF!</v>
      </c>
      <c r="H34" s="12" t="e">
        <f>#REF!</f>
        <v>#REF!</v>
      </c>
    </row>
    <row r="35" spans="1:8" x14ac:dyDescent="0.2">
      <c r="A35" s="12" t="s">
        <v>8</v>
      </c>
      <c r="B35" s="12" t="e">
        <f>#REF!</f>
        <v>#REF!</v>
      </c>
      <c r="C35" s="12" t="e">
        <f>+#REF!+#REF!+#REF!</f>
        <v>#REF!</v>
      </c>
      <c r="D35" s="12" t="e">
        <f t="shared" si="0"/>
        <v>#REF!</v>
      </c>
      <c r="E35" s="12" t="e">
        <f>#REF!</f>
        <v>#REF!</v>
      </c>
      <c r="F35" s="12" t="e">
        <f>#REF!</f>
        <v>#REF!</v>
      </c>
      <c r="G35" s="12" t="e">
        <f>#REF!</f>
        <v>#REF!</v>
      </c>
      <c r="H35" s="12" t="e">
        <f>#REF!</f>
        <v>#REF!</v>
      </c>
    </row>
    <row r="36" spans="1:8" x14ac:dyDescent="0.2">
      <c r="A36" s="12" t="s">
        <v>9</v>
      </c>
      <c r="B36" s="12" t="e">
        <f>#REF!</f>
        <v>#REF!</v>
      </c>
      <c r="C36" s="12" t="e">
        <f>+#REF!+#REF!+#REF!</f>
        <v>#REF!</v>
      </c>
      <c r="D36" s="12" t="e">
        <f t="shared" si="0"/>
        <v>#REF!</v>
      </c>
      <c r="E36" s="12" t="e">
        <f>#REF!</f>
        <v>#REF!</v>
      </c>
      <c r="F36" s="12" t="e">
        <f>#REF!</f>
        <v>#REF!</v>
      </c>
      <c r="G36" s="12" t="e">
        <f>#REF!</f>
        <v>#REF!</v>
      </c>
      <c r="H36" s="12" t="e">
        <f>#REF!</f>
        <v>#REF!</v>
      </c>
    </row>
    <row r="37" spans="1:8" x14ac:dyDescent="0.2">
      <c r="A37" s="12" t="s">
        <v>10</v>
      </c>
      <c r="B37" s="12" t="e">
        <f>#REF!</f>
        <v>#REF!</v>
      </c>
      <c r="C37" s="12" t="e">
        <f>+#REF!+#REF!+#REF!</f>
        <v>#REF!</v>
      </c>
      <c r="D37" s="12" t="e">
        <f t="shared" si="0"/>
        <v>#REF!</v>
      </c>
      <c r="E37" s="12" t="e">
        <f>#REF!</f>
        <v>#REF!</v>
      </c>
      <c r="F37" s="12" t="e">
        <f>#REF!</f>
        <v>#REF!</v>
      </c>
      <c r="G37" s="12" t="e">
        <f>#REF!</f>
        <v>#REF!</v>
      </c>
      <c r="H37" s="12" t="e">
        <f>#REF!</f>
        <v>#REF!</v>
      </c>
    </row>
    <row r="38" spans="1:8" x14ac:dyDescent="0.2">
      <c r="A38" s="12" t="s">
        <v>46</v>
      </c>
      <c r="B38" s="12" t="e">
        <f>#REF!</f>
        <v>#REF!</v>
      </c>
      <c r="C38" s="12" t="e">
        <f>+#REF!+#REF!+#REF!</f>
        <v>#REF!</v>
      </c>
      <c r="D38" s="12" t="e">
        <f t="shared" si="0"/>
        <v>#REF!</v>
      </c>
      <c r="E38" s="12" t="e">
        <f>#REF!</f>
        <v>#REF!</v>
      </c>
      <c r="F38" s="12" t="e">
        <f>#REF!</f>
        <v>#REF!</v>
      </c>
      <c r="G38" s="12" t="e">
        <f>#REF!</f>
        <v>#REF!</v>
      </c>
      <c r="H38" s="12" t="e">
        <f>#REF!</f>
        <v>#REF!</v>
      </c>
    </row>
    <row r="39" spans="1:8" x14ac:dyDescent="0.2">
      <c r="A39" s="12" t="s">
        <v>12</v>
      </c>
      <c r="B39" s="12" t="e">
        <f>#REF!</f>
        <v>#REF!</v>
      </c>
      <c r="C39" s="12" t="e">
        <f>+#REF!+#REF!</f>
        <v>#REF!</v>
      </c>
      <c r="D39" s="12" t="e">
        <f t="shared" si="0"/>
        <v>#REF!</v>
      </c>
      <c r="E39" s="12" t="e">
        <f>#REF!</f>
        <v>#REF!</v>
      </c>
      <c r="F39" s="12" t="e">
        <f>#REF!</f>
        <v>#REF!</v>
      </c>
      <c r="G39" s="12" t="e">
        <f>#REF!</f>
        <v>#REF!</v>
      </c>
      <c r="H39" s="12" t="e">
        <f>#REF!</f>
        <v>#REF!</v>
      </c>
    </row>
    <row r="40" spans="1:8" x14ac:dyDescent="0.2">
      <c r="A40" s="12" t="s">
        <v>13</v>
      </c>
      <c r="B40" s="12" t="e">
        <f>#REF!</f>
        <v>#REF!</v>
      </c>
      <c r="C40" s="12" t="e">
        <f>+#REF!+#REF!</f>
        <v>#REF!</v>
      </c>
      <c r="D40" s="12" t="e">
        <f t="shared" si="0"/>
        <v>#REF!</v>
      </c>
      <c r="E40" s="12" t="e">
        <f>#REF!</f>
        <v>#REF!</v>
      </c>
      <c r="F40" s="12" t="e">
        <f>#REF!</f>
        <v>#REF!</v>
      </c>
      <c r="G40" s="12" t="e">
        <f>#REF!</f>
        <v>#REF!</v>
      </c>
      <c r="H40" s="12" t="e">
        <f>#REF!</f>
        <v>#REF!</v>
      </c>
    </row>
    <row r="41" spans="1:8" x14ac:dyDescent="0.2">
      <c r="A41" s="12" t="s">
        <v>14</v>
      </c>
      <c r="B41" s="12" t="e">
        <f>#REF!</f>
        <v>#REF!</v>
      </c>
      <c r="C41" s="12" t="e">
        <f>+#REF!+#REF!</f>
        <v>#REF!</v>
      </c>
      <c r="D41" s="12" t="e">
        <f t="shared" si="0"/>
        <v>#REF!</v>
      </c>
      <c r="E41" s="12" t="e">
        <f>#REF!</f>
        <v>#REF!</v>
      </c>
      <c r="F41" s="12" t="e">
        <f>#REF!</f>
        <v>#REF!</v>
      </c>
      <c r="G41" s="12" t="e">
        <f>#REF!</f>
        <v>#REF!</v>
      </c>
      <c r="H41" s="12" t="e">
        <f>#REF!</f>
        <v>#REF!</v>
      </c>
    </row>
    <row r="42" spans="1:8" x14ac:dyDescent="0.2">
      <c r="A42" s="12" t="s">
        <v>15</v>
      </c>
      <c r="B42" s="12" t="e">
        <f>#REF!</f>
        <v>#REF!</v>
      </c>
      <c r="C42" s="12" t="e">
        <f>+#REF!+#REF!</f>
        <v>#REF!</v>
      </c>
      <c r="D42" s="12" t="e">
        <f t="shared" si="0"/>
        <v>#REF!</v>
      </c>
      <c r="E42" s="12" t="e">
        <f>#REF!</f>
        <v>#REF!</v>
      </c>
      <c r="F42" s="12" t="e">
        <f>#REF!</f>
        <v>#REF!</v>
      </c>
      <c r="G42" s="12" t="e">
        <f>#REF!</f>
        <v>#REF!</v>
      </c>
      <c r="H42" s="12" t="e">
        <f>#REF!</f>
        <v>#REF!</v>
      </c>
    </row>
    <row r="43" spans="1:8" x14ac:dyDescent="0.2">
      <c r="A43" s="12" t="s">
        <v>17</v>
      </c>
      <c r="B43" s="12" t="e">
        <f>#REF!</f>
        <v>#REF!</v>
      </c>
      <c r="C43" s="12" t="e">
        <f>+#REF!+#REF!</f>
        <v>#REF!</v>
      </c>
      <c r="D43" s="12" t="e">
        <f t="shared" si="0"/>
        <v>#REF!</v>
      </c>
      <c r="E43" s="12" t="e">
        <f>#REF!</f>
        <v>#REF!</v>
      </c>
      <c r="F43" s="12" t="e">
        <f>#REF!</f>
        <v>#REF!</v>
      </c>
      <c r="G43" s="12" t="e">
        <f>#REF!</f>
        <v>#REF!</v>
      </c>
      <c r="H43" s="12" t="e">
        <f>#REF!</f>
        <v>#REF!</v>
      </c>
    </row>
    <row r="44" spans="1:8" x14ac:dyDescent="0.2">
      <c r="A44" s="12" t="s">
        <v>18</v>
      </c>
      <c r="B44" s="12" t="e">
        <f>#REF!</f>
        <v>#REF!</v>
      </c>
      <c r="C44" s="12" t="e">
        <f>+#REF!+#REF!</f>
        <v>#REF!</v>
      </c>
      <c r="D44" s="12" t="e">
        <f t="shared" si="0"/>
        <v>#REF!</v>
      </c>
      <c r="E44" s="12" t="e">
        <f>#REF!</f>
        <v>#REF!</v>
      </c>
      <c r="F44" s="12" t="e">
        <f>#REF!</f>
        <v>#REF!</v>
      </c>
      <c r="G44" s="12" t="e">
        <f>#REF!</f>
        <v>#REF!</v>
      </c>
      <c r="H44" s="12" t="e">
        <f>#REF!</f>
        <v>#REF!</v>
      </c>
    </row>
    <row r="45" spans="1:8" x14ac:dyDescent="0.2">
      <c r="A45" s="12" t="s">
        <v>19</v>
      </c>
      <c r="B45" s="12" t="e">
        <f>#REF!</f>
        <v>#REF!</v>
      </c>
      <c r="C45" s="12" t="e">
        <f>+#REF!+#REF!</f>
        <v>#REF!</v>
      </c>
      <c r="D45" s="12" t="e">
        <f t="shared" si="0"/>
        <v>#REF!</v>
      </c>
      <c r="E45" s="12" t="e">
        <f>#REF!</f>
        <v>#REF!</v>
      </c>
      <c r="F45" s="12" t="e">
        <f>#REF!</f>
        <v>#REF!</v>
      </c>
      <c r="G45" s="12" t="e">
        <f>#REF!</f>
        <v>#REF!</v>
      </c>
      <c r="H45" s="12" t="e">
        <f>#REF!</f>
        <v>#REF!</v>
      </c>
    </row>
    <row r="46" spans="1:8" x14ac:dyDescent="0.2">
      <c r="A46" s="12" t="s">
        <v>20</v>
      </c>
      <c r="B46" s="12" t="e">
        <f>#REF!</f>
        <v>#REF!</v>
      </c>
      <c r="C46" s="12" t="e">
        <f>+#REF!+#REF!</f>
        <v>#REF!</v>
      </c>
      <c r="D46" s="12" t="e">
        <f t="shared" si="0"/>
        <v>#REF!</v>
      </c>
      <c r="E46" s="12" t="e">
        <f>#REF!</f>
        <v>#REF!</v>
      </c>
      <c r="F46" s="12" t="e">
        <f>#REF!</f>
        <v>#REF!</v>
      </c>
      <c r="G46" s="12" t="e">
        <f>#REF!</f>
        <v>#REF!</v>
      </c>
      <c r="H46" s="12" t="e">
        <f>#REF!</f>
        <v>#REF!</v>
      </c>
    </row>
    <row r="47" spans="1:8" x14ac:dyDescent="0.2">
      <c r="A47" s="12" t="s">
        <v>21</v>
      </c>
      <c r="B47" s="12" t="e">
        <f>#REF!</f>
        <v>#REF!</v>
      </c>
      <c r="C47" s="12" t="e">
        <f>+#REF!+#REF!</f>
        <v>#REF!</v>
      </c>
      <c r="D47" s="12" t="e">
        <f t="shared" si="0"/>
        <v>#REF!</v>
      </c>
      <c r="E47" s="12" t="e">
        <f>#REF!</f>
        <v>#REF!</v>
      </c>
      <c r="F47" s="12" t="e">
        <f>#REF!</f>
        <v>#REF!</v>
      </c>
      <c r="G47" s="12" t="e">
        <f>#REF!</f>
        <v>#REF!</v>
      </c>
      <c r="H47" s="12" t="e">
        <f>#REF!</f>
        <v>#REF!</v>
      </c>
    </row>
    <row r="48" spans="1:8" x14ac:dyDescent="0.2">
      <c r="A48" s="12" t="s">
        <v>22</v>
      </c>
      <c r="B48" s="12" t="e">
        <f>#REF!</f>
        <v>#REF!</v>
      </c>
      <c r="C48" s="12" t="e">
        <f>+#REF!+#REF!</f>
        <v>#REF!</v>
      </c>
      <c r="D48" s="12" t="e">
        <f t="shared" si="0"/>
        <v>#REF!</v>
      </c>
      <c r="E48" s="12" t="e">
        <f>#REF!</f>
        <v>#REF!</v>
      </c>
      <c r="F48" s="12" t="e">
        <f>#REF!</f>
        <v>#REF!</v>
      </c>
      <c r="G48" s="12" t="e">
        <f>#REF!</f>
        <v>#REF!</v>
      </c>
      <c r="H48" s="12" t="e">
        <f>#REF!</f>
        <v>#REF!</v>
      </c>
    </row>
    <row r="49" spans="1:8" x14ac:dyDescent="0.2">
      <c r="A49" s="12" t="s">
        <v>23</v>
      </c>
      <c r="B49" s="12" t="e">
        <f>#REF!</f>
        <v>#REF!</v>
      </c>
      <c r="C49" s="12" t="e">
        <f>+#REF!+#REF!</f>
        <v>#REF!</v>
      </c>
      <c r="D49" s="12" t="e">
        <f t="shared" si="0"/>
        <v>#REF!</v>
      </c>
      <c r="E49" s="12" t="e">
        <f>#REF!</f>
        <v>#REF!</v>
      </c>
      <c r="F49" s="12" t="e">
        <f>#REF!</f>
        <v>#REF!</v>
      </c>
      <c r="G49" s="12" t="e">
        <f>#REF!</f>
        <v>#REF!</v>
      </c>
      <c r="H49" s="12" t="e">
        <f>#REF!</f>
        <v>#REF!</v>
      </c>
    </row>
    <row r="50" spans="1:8" x14ac:dyDescent="0.2">
      <c r="A50" s="12" t="s">
        <v>24</v>
      </c>
      <c r="B50" s="12" t="e">
        <f>#REF!</f>
        <v>#REF!</v>
      </c>
      <c r="C50" s="12" t="e">
        <f>+#REF!+#REF!</f>
        <v>#REF!</v>
      </c>
      <c r="D50" s="12" t="e">
        <f t="shared" si="0"/>
        <v>#REF!</v>
      </c>
      <c r="E50" s="12" t="e">
        <f>#REF!</f>
        <v>#REF!</v>
      </c>
      <c r="F50" s="12" t="e">
        <f>#REF!</f>
        <v>#REF!</v>
      </c>
      <c r="G50" s="12" t="e">
        <f>#REF!</f>
        <v>#REF!</v>
      </c>
      <c r="H50" s="12" t="e">
        <f>#REF!</f>
        <v>#REF!</v>
      </c>
    </row>
    <row r="51" spans="1:8" x14ac:dyDescent="0.2">
      <c r="A51" s="12" t="s">
        <v>25</v>
      </c>
      <c r="B51" s="12" t="e">
        <f>#REF!</f>
        <v>#REF!</v>
      </c>
      <c r="C51" s="12" t="e">
        <f>+#REF!+#REF!</f>
        <v>#REF!</v>
      </c>
      <c r="D51" s="12" t="e">
        <f t="shared" si="0"/>
        <v>#REF!</v>
      </c>
      <c r="E51" s="12" t="e">
        <f>#REF!</f>
        <v>#REF!</v>
      </c>
      <c r="F51" s="12" t="e">
        <f>#REF!</f>
        <v>#REF!</v>
      </c>
      <c r="G51" s="12" t="e">
        <f>#REF!</f>
        <v>#REF!</v>
      </c>
      <c r="H51" s="12" t="e">
        <f>#REF!</f>
        <v>#REF!</v>
      </c>
    </row>
    <row r="52" spans="1:8" x14ac:dyDescent="0.2">
      <c r="A52" s="12" t="s">
        <v>26</v>
      </c>
      <c r="B52" s="12" t="e">
        <f>#REF!</f>
        <v>#REF!</v>
      </c>
      <c r="C52" s="12" t="e">
        <f>+#REF!+#REF!</f>
        <v>#REF!</v>
      </c>
      <c r="D52" s="12" t="e">
        <f t="shared" si="0"/>
        <v>#REF!</v>
      </c>
      <c r="E52" s="12" t="e">
        <f>#REF!</f>
        <v>#REF!</v>
      </c>
      <c r="F52" s="12" t="e">
        <f>#REF!</f>
        <v>#REF!</v>
      </c>
      <c r="G52" s="12" t="e">
        <f>#REF!</f>
        <v>#REF!</v>
      </c>
      <c r="H52" s="12" t="e">
        <f>#REF!</f>
        <v>#REF!</v>
      </c>
    </row>
    <row r="53" spans="1:8" x14ac:dyDescent="0.2">
      <c r="A53" s="12" t="s">
        <v>27</v>
      </c>
      <c r="B53" s="12" t="e">
        <f>#REF!</f>
        <v>#REF!</v>
      </c>
      <c r="C53" s="12" t="e">
        <f>+#REF!+#REF!</f>
        <v>#REF!</v>
      </c>
      <c r="D53" s="12" t="e">
        <f t="shared" si="0"/>
        <v>#REF!</v>
      </c>
      <c r="E53" s="12" t="e">
        <f>#REF!</f>
        <v>#REF!</v>
      </c>
      <c r="F53" s="12" t="e">
        <f>#REF!</f>
        <v>#REF!</v>
      </c>
      <c r="G53" s="12" t="e">
        <f>#REF!</f>
        <v>#REF!</v>
      </c>
      <c r="H53" s="12" t="e">
        <f>#REF!</f>
        <v>#REF!</v>
      </c>
    </row>
    <row r="54" spans="1:8" x14ac:dyDescent="0.2">
      <c r="A54" s="12" t="s">
        <v>28</v>
      </c>
      <c r="B54" s="12" t="e">
        <f>#REF!</f>
        <v>#REF!</v>
      </c>
      <c r="C54" s="12" t="e">
        <f>+#REF!+#REF!</f>
        <v>#REF!</v>
      </c>
      <c r="D54" s="12" t="e">
        <f t="shared" si="0"/>
        <v>#REF!</v>
      </c>
      <c r="E54" s="12" t="e">
        <f>#REF!</f>
        <v>#REF!</v>
      </c>
      <c r="F54" s="12" t="e">
        <f>#REF!</f>
        <v>#REF!</v>
      </c>
      <c r="G54" s="12" t="e">
        <f>#REF!</f>
        <v>#REF!</v>
      </c>
      <c r="H54" s="12" t="e">
        <f>#REF!</f>
        <v>#REF!</v>
      </c>
    </row>
    <row r="55" spans="1:8" x14ac:dyDescent="0.2">
      <c r="A55" s="12" t="s">
        <v>29</v>
      </c>
      <c r="B55" s="12" t="e">
        <f>#REF!</f>
        <v>#REF!</v>
      </c>
      <c r="C55" s="12" t="e">
        <f>+#REF!+#REF!</f>
        <v>#REF!</v>
      </c>
      <c r="D55" s="12" t="e">
        <f t="shared" si="0"/>
        <v>#REF!</v>
      </c>
      <c r="E55" s="12" t="e">
        <f>#REF!</f>
        <v>#REF!</v>
      </c>
      <c r="F55" s="12" t="e">
        <f>#REF!</f>
        <v>#REF!</v>
      </c>
      <c r="G55" s="12" t="e">
        <f>#REF!</f>
        <v>#REF!</v>
      </c>
      <c r="H55" s="12" t="e">
        <f>#REF!</f>
        <v>#REF!</v>
      </c>
    </row>
    <row r="56" spans="1:8" x14ac:dyDescent="0.2">
      <c r="A56" s="12" t="s">
        <v>30</v>
      </c>
      <c r="B56" s="12" t="e">
        <f>#REF!</f>
        <v>#REF!</v>
      </c>
      <c r="C56" s="12" t="e">
        <f>+#REF!+#REF!</f>
        <v>#REF!</v>
      </c>
      <c r="D56" s="12" t="e">
        <f t="shared" si="0"/>
        <v>#REF!</v>
      </c>
      <c r="E56" s="12" t="e">
        <f>#REF!</f>
        <v>#REF!</v>
      </c>
      <c r="F56" s="12" t="e">
        <f>#REF!</f>
        <v>#REF!</v>
      </c>
      <c r="G56" s="12" t="e">
        <f>#REF!</f>
        <v>#REF!</v>
      </c>
      <c r="H56" s="12" t="e">
        <f>#REF!</f>
        <v>#REF!</v>
      </c>
    </row>
    <row r="57" spans="1:8" x14ac:dyDescent="0.2">
      <c r="A57" s="12" t="s">
        <v>31</v>
      </c>
      <c r="B57" s="12" t="e">
        <f>#REF!</f>
        <v>#REF!</v>
      </c>
      <c r="C57" s="12" t="e">
        <f>+#REF!+#REF!</f>
        <v>#REF!</v>
      </c>
      <c r="D57" s="12" t="e">
        <f t="shared" si="0"/>
        <v>#REF!</v>
      </c>
      <c r="E57" s="12" t="e">
        <f>#REF!</f>
        <v>#REF!</v>
      </c>
      <c r="F57" s="12" t="e">
        <f>#REF!</f>
        <v>#REF!</v>
      </c>
      <c r="G57" s="12" t="e">
        <f>#REF!</f>
        <v>#REF!</v>
      </c>
      <c r="H57" s="12" t="e">
        <f>#REF!</f>
        <v>#REF!</v>
      </c>
    </row>
    <row r="58" spans="1:8" x14ac:dyDescent="0.2">
      <c r="A58" s="12" t="s">
        <v>32</v>
      </c>
      <c r="B58" s="12" t="e">
        <f>#REF!</f>
        <v>#REF!</v>
      </c>
      <c r="C58" s="12" t="e">
        <f>+#REF!+#REF!</f>
        <v>#REF!</v>
      </c>
      <c r="D58" s="12" t="e">
        <f t="shared" si="0"/>
        <v>#REF!</v>
      </c>
      <c r="E58" s="12" t="e">
        <f>#REF!</f>
        <v>#REF!</v>
      </c>
      <c r="F58" s="12" t="e">
        <f>#REF!</f>
        <v>#REF!</v>
      </c>
      <c r="G58" s="12" t="e">
        <f>#REF!</f>
        <v>#REF!</v>
      </c>
      <c r="H58" s="12" t="e">
        <f>#REF!</f>
        <v>#REF!</v>
      </c>
    </row>
    <row r="59" spans="1:8" x14ac:dyDescent="0.2">
      <c r="A59" s="12" t="s">
        <v>33</v>
      </c>
      <c r="B59" s="12" t="e">
        <f>#REF!</f>
        <v>#REF!</v>
      </c>
      <c r="C59" s="12" t="e">
        <f>+#REF!+#REF!</f>
        <v>#REF!</v>
      </c>
      <c r="D59" s="12" t="e">
        <f t="shared" si="0"/>
        <v>#REF!</v>
      </c>
      <c r="E59" s="12" t="e">
        <f>#REF!</f>
        <v>#REF!</v>
      </c>
      <c r="F59" s="12" t="e">
        <f>#REF!</f>
        <v>#REF!</v>
      </c>
      <c r="G59" s="12" t="e">
        <f>#REF!</f>
        <v>#REF!</v>
      </c>
      <c r="H59" s="12" t="e">
        <f>#REF!</f>
        <v>#REF!</v>
      </c>
    </row>
    <row r="60" spans="1:8" x14ac:dyDescent="0.2">
      <c r="A60" s="12" t="s">
        <v>34</v>
      </c>
      <c r="B60" s="12" t="e">
        <f>#REF!</f>
        <v>#REF!</v>
      </c>
      <c r="C60" s="12" t="e">
        <f>+#REF!+#REF!</f>
        <v>#REF!</v>
      </c>
      <c r="D60" s="12" t="e">
        <f t="shared" si="0"/>
        <v>#REF!</v>
      </c>
      <c r="E60" s="12" t="e">
        <f>#REF!</f>
        <v>#REF!</v>
      </c>
      <c r="F60" s="12" t="e">
        <f>#REF!</f>
        <v>#REF!</v>
      </c>
      <c r="G60" s="12" t="e">
        <f>#REF!</f>
        <v>#REF!</v>
      </c>
      <c r="H60" s="12" t="e">
        <f>#REF!</f>
        <v>#REF!</v>
      </c>
    </row>
    <row r="61" spans="1:8" x14ac:dyDescent="0.2">
      <c r="A61" s="12" t="s">
        <v>35</v>
      </c>
      <c r="B61" s="12" t="e">
        <f>#REF!</f>
        <v>#REF!</v>
      </c>
      <c r="C61" s="12" t="e">
        <f>+#REF!+#REF!</f>
        <v>#REF!</v>
      </c>
      <c r="D61" s="12" t="e">
        <f t="shared" si="0"/>
        <v>#REF!</v>
      </c>
      <c r="E61" s="12" t="e">
        <f>#REF!</f>
        <v>#REF!</v>
      </c>
      <c r="F61" s="12" t="e">
        <f>#REF!</f>
        <v>#REF!</v>
      </c>
      <c r="G61" s="12" t="e">
        <f>#REF!</f>
        <v>#REF!</v>
      </c>
      <c r="H61" s="12" t="e">
        <f>#REF!</f>
        <v>#REF!</v>
      </c>
    </row>
    <row r="62" spans="1:8" x14ac:dyDescent="0.2">
      <c r="A62" s="12" t="s">
        <v>36</v>
      </c>
      <c r="B62" s="12" t="e">
        <f>#REF!</f>
        <v>#REF!</v>
      </c>
      <c r="C62" s="12" t="e">
        <f>+#REF!+#REF!</f>
        <v>#REF!</v>
      </c>
      <c r="D62" s="12" t="e">
        <f t="shared" si="0"/>
        <v>#REF!</v>
      </c>
      <c r="E62" s="12" t="e">
        <f>#REF!</f>
        <v>#REF!</v>
      </c>
      <c r="F62" s="12" t="e">
        <f>#REF!</f>
        <v>#REF!</v>
      </c>
      <c r="G62" s="12" t="e">
        <f>#REF!</f>
        <v>#REF!</v>
      </c>
      <c r="H62" s="12" t="e">
        <f>#REF!</f>
        <v>#REF!</v>
      </c>
    </row>
    <row r="63" spans="1:8" x14ac:dyDescent="0.2">
      <c r="A63" s="12" t="s">
        <v>37</v>
      </c>
      <c r="B63" s="12" t="e">
        <f>#REF!</f>
        <v>#REF!</v>
      </c>
      <c r="C63" s="12" t="e">
        <f>+#REF!+#REF!</f>
        <v>#REF!</v>
      </c>
      <c r="D63" s="12" t="e">
        <f t="shared" si="0"/>
        <v>#REF!</v>
      </c>
      <c r="E63" s="12" t="e">
        <f>#REF!</f>
        <v>#REF!</v>
      </c>
      <c r="F63" s="12" t="e">
        <f>#REF!</f>
        <v>#REF!</v>
      </c>
      <c r="G63" s="12" t="e">
        <f>#REF!</f>
        <v>#REF!</v>
      </c>
      <c r="H63" s="12" t="e">
        <f>#REF!</f>
        <v>#REF!</v>
      </c>
    </row>
    <row r="64" spans="1:8" x14ac:dyDescent="0.2">
      <c r="A64" s="12">
        <v>0</v>
      </c>
      <c r="B64" s="12" t="e">
        <f>#REF!</f>
        <v>#REF!</v>
      </c>
      <c r="C64" s="12" t="e">
        <f>+#REF!+#REF!</f>
        <v>#REF!</v>
      </c>
      <c r="D64" s="12" t="e">
        <f t="shared" si="0"/>
        <v>#REF!</v>
      </c>
      <c r="E64" s="12" t="e">
        <f>#REF!</f>
        <v>#REF!</v>
      </c>
      <c r="F64" s="12" t="e">
        <f>#REF!</f>
        <v>#REF!</v>
      </c>
      <c r="G64" s="12" t="e">
        <f>#REF!</f>
        <v>#REF!</v>
      </c>
      <c r="H64" s="12" t="e">
        <f>#REF!</f>
        <v>#REF!</v>
      </c>
    </row>
    <row r="65" spans="1:8" x14ac:dyDescent="0.2">
      <c r="A65" s="12" t="s">
        <v>47</v>
      </c>
      <c r="B65" s="12" t="e">
        <f>#REF!</f>
        <v>#REF!</v>
      </c>
      <c r="C65" s="12" t="e">
        <f>SUM(C38:C58)</f>
        <v>#REF!</v>
      </c>
      <c r="D65" s="12" t="e">
        <f t="shared" si="0"/>
        <v>#REF!</v>
      </c>
      <c r="E65" s="12" t="e">
        <f>#REF!</f>
        <v>#REF!</v>
      </c>
      <c r="F65" s="12" t="e">
        <f>#REF!</f>
        <v>#REF!</v>
      </c>
      <c r="G65" s="12" t="e">
        <f>#REF!</f>
        <v>#REF!</v>
      </c>
      <c r="H65" s="12" t="e">
        <f>#REF!</f>
        <v>#REF!</v>
      </c>
    </row>
    <row r="66" spans="1:8" x14ac:dyDescent="0.2">
      <c r="C66" s="12"/>
    </row>
  </sheetData>
  <pageMargins left="0.7" right="0.7" top="0.75" bottom="0.75" header="0.3" footer="0.3"/>
  <pageSetup scale="8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F21"/>
  <sheetViews>
    <sheetView showOutlineSymbols="0" workbookViewId="0"/>
  </sheetViews>
  <sheetFormatPr defaultRowHeight="12.75" x14ac:dyDescent="0.2"/>
  <cols>
    <col min="2" max="2" width="17" customWidth="1"/>
    <col min="3" max="3" width="12.7109375" customWidth="1"/>
    <col min="4" max="4" width="13.28515625" customWidth="1"/>
    <col min="5" max="5" width="9.85546875" customWidth="1"/>
  </cols>
  <sheetData>
    <row r="2" spans="2:6" x14ac:dyDescent="0.2">
      <c r="C2" t="s">
        <v>48</v>
      </c>
      <c r="D2" t="s">
        <v>49</v>
      </c>
      <c r="E2" t="s">
        <v>50</v>
      </c>
    </row>
    <row r="3" spans="2:6" x14ac:dyDescent="0.2">
      <c r="B3" t="s">
        <v>51</v>
      </c>
      <c r="C3" s="14" t="e">
        <f>+#REF!+#REF!+#REF!+#REF!+#REF!+#REF!+#REF!+#REF!+#REF!+#REF!</f>
        <v>#REF!</v>
      </c>
      <c r="D3" s="14" t="e">
        <f>+#REF!</f>
        <v>#REF!</v>
      </c>
      <c r="E3" t="e">
        <f>+D3/C5</f>
        <v>#REF!</v>
      </c>
      <c r="F3" t="s">
        <v>52</v>
      </c>
    </row>
    <row r="4" spans="2:6" x14ac:dyDescent="0.2">
      <c r="B4" t="s">
        <v>53</v>
      </c>
      <c r="C4" s="14" t="e">
        <f>+#REF!+#REF!+#REF!+#REF!+#REF!+#REF!+#REF!+#REF!+#REF!+#REF!</f>
        <v>#REF!</v>
      </c>
      <c r="D4" s="14"/>
    </row>
    <row r="5" spans="2:6" x14ac:dyDescent="0.2">
      <c r="B5" t="s">
        <v>54</v>
      </c>
      <c r="C5" s="14" t="e">
        <f>SUM(C3:C4)</f>
        <v>#REF!</v>
      </c>
      <c r="D5" s="14"/>
    </row>
    <row r="6" spans="2:6" x14ac:dyDescent="0.2">
      <c r="B6" t="s">
        <v>55</v>
      </c>
      <c r="C6" s="14" t="e">
        <f>+#REF!+#REF!+#REF!+#REF!+#REF!+#REF!+#REF!+#REF!+#REF!+#REF!</f>
        <v>#REF!</v>
      </c>
      <c r="D6" s="14"/>
    </row>
    <row r="7" spans="2:6" x14ac:dyDescent="0.2">
      <c r="C7" s="14"/>
      <c r="D7" s="14"/>
    </row>
    <row r="8" spans="2:6" x14ac:dyDescent="0.2">
      <c r="B8" t="s">
        <v>56</v>
      </c>
      <c r="C8" s="24" t="e">
        <f>+#REF!+#REF!+#REF!+#REF!</f>
        <v>#REF!</v>
      </c>
      <c r="D8" s="14" t="e">
        <f>+#REF!</f>
        <v>#REF!</v>
      </c>
      <c r="E8" s="14" t="e">
        <f>+C8-D8</f>
        <v>#REF!</v>
      </c>
    </row>
    <row r="9" spans="2:6" x14ac:dyDescent="0.2">
      <c r="B9" t="s">
        <v>57</v>
      </c>
      <c r="C9" s="14" t="e">
        <f>+#REF!+#REF!+#REF!+#REF!+#REF!+#REF!+#REF!+#REF!</f>
        <v>#REF!</v>
      </c>
      <c r="D9" s="14" t="e">
        <f>+#REF!</f>
        <v>#REF!</v>
      </c>
      <c r="E9" s="14" t="e">
        <f>+C9-D9</f>
        <v>#REF!</v>
      </c>
    </row>
    <row r="10" spans="2:6" x14ac:dyDescent="0.2">
      <c r="B10" t="s">
        <v>58</v>
      </c>
      <c r="C10" s="14" t="e">
        <f>+#REF!+#REF!+#REF!+#REF!+#REF!+#REF!+#REF!+#REF!+#REF!</f>
        <v>#REF!</v>
      </c>
      <c r="D10" s="14" t="e">
        <f>+#REF!</f>
        <v>#REF!</v>
      </c>
      <c r="E10" s="14" t="e">
        <f>+C10-D10</f>
        <v>#REF!</v>
      </c>
    </row>
    <row r="11" spans="2:6" x14ac:dyDescent="0.2">
      <c r="B11" t="s">
        <v>59</v>
      </c>
      <c r="C11" s="14" t="e">
        <f>+#REF!+#REF!+#REF!+#REF!+#REF!+#REF!+#REF!+#REF!+#REF!</f>
        <v>#REF!</v>
      </c>
      <c r="D11" s="14" t="e">
        <f>+#REF!</f>
        <v>#REF!</v>
      </c>
      <c r="E11" s="14" t="e">
        <f>+C11-D11</f>
        <v>#REF!</v>
      </c>
    </row>
    <row r="12" spans="2:6" x14ac:dyDescent="0.2">
      <c r="B12" t="s">
        <v>60</v>
      </c>
      <c r="C12" s="14" t="e">
        <f>+#REF!+#REF!+#REF!+#REF!+#REF!+#REF!+#REF!+#REF!+#REF!</f>
        <v>#REF!</v>
      </c>
      <c r="D12" s="14" t="e">
        <f>+#REF!</f>
        <v>#REF!</v>
      </c>
      <c r="E12" s="14" t="e">
        <f>+C12-D12</f>
        <v>#REF!</v>
      </c>
    </row>
    <row r="15" spans="2:6" x14ac:dyDescent="0.2">
      <c r="B15" t="s">
        <v>61</v>
      </c>
    </row>
    <row r="16" spans="2:6" x14ac:dyDescent="0.2">
      <c r="B16" t="s">
        <v>62</v>
      </c>
      <c r="C16">
        <v>12</v>
      </c>
      <c r="D16" s="11">
        <f>+C16/$C$21</f>
        <v>0.52173913043478259</v>
      </c>
      <c r="E16" s="12" t="e">
        <f>+$D$8*D16</f>
        <v>#REF!</v>
      </c>
    </row>
    <row r="17" spans="2:5" x14ac:dyDescent="0.2">
      <c r="B17" t="s">
        <v>63</v>
      </c>
      <c r="C17">
        <v>7</v>
      </c>
      <c r="D17" s="11">
        <f>+C17/$C$21</f>
        <v>0.30434782608695654</v>
      </c>
      <c r="E17" s="12" t="e">
        <f>+$D$8*D17</f>
        <v>#REF!</v>
      </c>
    </row>
    <row r="18" spans="2:5" x14ac:dyDescent="0.2">
      <c r="B18" s="17">
        <v>911</v>
      </c>
      <c r="C18">
        <v>1</v>
      </c>
      <c r="D18" s="11">
        <f>+C18/$C$21</f>
        <v>4.3478260869565216E-2</v>
      </c>
      <c r="E18" s="12" t="e">
        <f>+$D$8*D18</f>
        <v>#REF!</v>
      </c>
    </row>
    <row r="19" spans="2:5" x14ac:dyDescent="0.2">
      <c r="B19" t="s">
        <v>64</v>
      </c>
      <c r="C19">
        <v>3</v>
      </c>
      <c r="D19" s="11">
        <f>+C19/$C$21</f>
        <v>0.13043478260869565</v>
      </c>
      <c r="E19" s="12" t="e">
        <f>+$D$8*D19</f>
        <v>#REF!</v>
      </c>
    </row>
    <row r="21" spans="2:5" x14ac:dyDescent="0.2">
      <c r="C21">
        <f>SUM(C16:C20)</f>
        <v>23</v>
      </c>
    </row>
  </sheetData>
  <customSheetViews>
    <customSheetView guid="{8970DFA1-A026-4639-BD60-39EC20285CCC}" showRuler="0">
      <selection activeCell="G8" sqref="G8"/>
    </customSheetView>
    <customSheetView guid="{AADB8EA3-75F0-4468-B5D5-C7110D6EC38B}" showRuler="0">
      <selection activeCell="G8" sqref="G8"/>
      <pageMargins left="0" right="0" top="0" bottom="0" header="0" footer="0"/>
      <pageSetup orientation="portrait" r:id="rId1"/>
      <headerFooter alignWithMargins="0"/>
    </customSheetView>
    <customSheetView guid="{1D9F4367-0C2F-46F1-9E55-939D20D76F5B}" showRuler="0">
      <selection activeCell="G8" sqref="G8"/>
      <pageMargins left="0" right="0" top="0" bottom="0" header="0" footer="0"/>
      <pageSetup orientation="portrait" r:id="rId2"/>
      <headerFooter alignWithMargins="0"/>
    </customSheetView>
    <customSheetView guid="{921A7AC6-7D1A-435F-A825-B8B8C1A90F20}" showRuler="0">
      <selection activeCell="G8" sqref="G8"/>
      <pageMargins left="0" right="0" top="0" bottom="0" header="0" footer="0"/>
      <pageSetup orientation="portrait" r:id="rId3"/>
      <headerFooter alignWithMargins="0"/>
    </customSheetView>
    <customSheetView guid="{ED9CD846-0F6B-4BF7-A940-412E425E8FCE}" showRuler="0">
      <selection activeCell="G8" sqref="G8"/>
      <pageMargins left="0" right="0" top="0" bottom="0" header="0" footer="0"/>
      <pageSetup orientation="portrait" r:id="rId4"/>
      <headerFooter alignWithMargins="0"/>
    </customSheetView>
    <customSheetView guid="{497CB486-623F-41B0-B370-EF2A82E78B1D}" showRuler="0">
      <selection activeCell="G8" sqref="G8"/>
      <pageMargins left="0" right="0" top="0" bottom="0" header="0" footer="0"/>
      <pageSetup orientation="portrait" r:id="rId5"/>
      <headerFooter alignWithMargins="0"/>
    </customSheetView>
    <customSheetView guid="{20CF2976-B2A7-4F04-88DC-0AB25CA8A6C6}" showRuler="0">
      <selection activeCell="G8" sqref="G8"/>
      <pageMargins left="0" right="0" top="0" bottom="0" header="0" footer="0"/>
      <pageSetup orientation="portrait" r:id="rId6"/>
      <headerFooter alignWithMargins="0"/>
    </customSheetView>
    <customSheetView guid="{CB724201-FBEC-4626-9DD9-AEC98BB80DB0}" showRuler="0">
      <selection activeCell="G8" sqref="G8"/>
      <pageMargins left="0" right="0" top="0" bottom="0" header="0" footer="0"/>
      <pageSetup orientation="portrait" r:id="rId7"/>
      <headerFooter alignWithMargins="0"/>
    </customSheetView>
  </customSheetViews>
  <phoneticPr fontId="0" type="noConversion"/>
  <pageMargins left="0.75" right="0.75" top="1" bottom="1" header="0.5" footer="0.5"/>
  <pageSetup orientation="portrait" r:id="rId8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M47"/>
  <sheetViews>
    <sheetView tabSelected="1" showOutlineSymbols="0" topLeftCell="B1" zoomScaleNormal="100" zoomScalePageLayoutView="90" workbookViewId="0">
      <selection activeCell="R46" sqref="R46"/>
    </sheetView>
  </sheetViews>
  <sheetFormatPr defaultRowHeight="12.75" x14ac:dyDescent="0.2"/>
  <cols>
    <col min="1" max="1" width="9.140625" style="1" hidden="1" customWidth="1"/>
    <col min="2" max="2" width="42.140625" customWidth="1"/>
    <col min="3" max="7" width="14.7109375" customWidth="1"/>
    <col min="9" max="9" width="12.7109375" customWidth="1"/>
  </cols>
  <sheetData>
    <row r="2" spans="1:9" ht="15.75" x14ac:dyDescent="0.25">
      <c r="B2" s="15" t="s">
        <v>65</v>
      </c>
    </row>
    <row r="3" spans="1:9" ht="15.75" x14ac:dyDescent="0.25">
      <c r="A3" s="1" t="s">
        <v>66</v>
      </c>
      <c r="B3" s="15" t="s">
        <v>67</v>
      </c>
      <c r="E3" s="3"/>
    </row>
    <row r="4" spans="1:9" ht="15.75" x14ac:dyDescent="0.25">
      <c r="B4" s="15" t="s">
        <v>68</v>
      </c>
    </row>
    <row r="5" spans="1:9" hidden="1" x14ac:dyDescent="0.2">
      <c r="F5" s="4"/>
    </row>
    <row r="6" spans="1:9" ht="35.450000000000003" customHeight="1" thickBot="1" x14ac:dyDescent="0.25">
      <c r="C6" s="69">
        <v>2024</v>
      </c>
      <c r="D6" s="69" t="s">
        <v>69</v>
      </c>
      <c r="E6" s="69" t="s">
        <v>70</v>
      </c>
      <c r="F6" s="69" t="s">
        <v>71</v>
      </c>
      <c r="G6" s="99" t="s">
        <v>72</v>
      </c>
    </row>
    <row r="7" spans="1:9" ht="19.899999999999999" customHeight="1" x14ac:dyDescent="0.2">
      <c r="B7" s="57" t="s">
        <v>73</v>
      </c>
      <c r="C7" s="94"/>
      <c r="D7" s="94"/>
      <c r="E7" s="94"/>
      <c r="F7" s="94"/>
      <c r="G7" s="95"/>
    </row>
    <row r="8" spans="1:9" ht="19.899999999999999" customHeight="1" x14ac:dyDescent="0.2">
      <c r="B8" s="61" t="s">
        <v>74</v>
      </c>
      <c r="C8" s="56">
        <f>+ALLEXP!N24-SVCPLAN!C9</f>
        <v>71452739.375528693</v>
      </c>
      <c r="D8" s="56">
        <v>61931950.634135306</v>
      </c>
      <c r="E8" s="56">
        <f>+C8-D8</f>
        <v>9520788.7413933873</v>
      </c>
      <c r="F8" s="11">
        <f>+E8/D8</f>
        <v>0.15372983805463689</v>
      </c>
      <c r="G8" s="62"/>
      <c r="I8" s="11"/>
    </row>
    <row r="9" spans="1:9" ht="19.899999999999999" customHeight="1" thickBot="1" x14ac:dyDescent="0.25">
      <c r="B9" s="61" t="s">
        <v>75</v>
      </c>
      <c r="C9" s="30">
        <f>+ALLEXP!N22</f>
        <v>479466417</v>
      </c>
      <c r="D9" s="30">
        <v>431342941</v>
      </c>
      <c r="E9" s="30">
        <f>+C9-D9</f>
        <v>48123476</v>
      </c>
      <c r="F9" s="18">
        <f>+E9/D9</f>
        <v>0.1115666246639701</v>
      </c>
      <c r="G9" s="62"/>
      <c r="I9" s="11"/>
    </row>
    <row r="10" spans="1:9" ht="19.899999999999999" customHeight="1" thickBot="1" x14ac:dyDescent="0.25">
      <c r="B10" s="61"/>
      <c r="C10" s="34"/>
      <c r="D10" s="34"/>
      <c r="E10" s="34"/>
      <c r="F10" s="18"/>
      <c r="G10" s="100"/>
    </row>
    <row r="11" spans="1:9" ht="19.899999999999999" customHeight="1" thickBot="1" x14ac:dyDescent="0.25">
      <c r="B11" s="61" t="s">
        <v>76</v>
      </c>
      <c r="C11" s="67">
        <f>-ALLEXP!K10</f>
        <v>5046686.3603420444</v>
      </c>
      <c r="D11" s="67">
        <v>3735794.9303154852</v>
      </c>
      <c r="E11" s="67">
        <f>+C11-D11</f>
        <v>1310891.4300265592</v>
      </c>
      <c r="F11" s="102">
        <f>+E11/D11</f>
        <v>0.35090026473049885</v>
      </c>
      <c r="G11" s="101">
        <f>+C11/C8</f>
        <v>7.0629711393128833E-2</v>
      </c>
    </row>
    <row r="12" spans="1:9" ht="11.25" customHeight="1" thickTop="1" thickBot="1" x14ac:dyDescent="0.25">
      <c r="B12" s="63"/>
      <c r="C12" s="65"/>
      <c r="D12" s="65"/>
      <c r="E12" s="65"/>
      <c r="F12" s="66"/>
      <c r="G12" s="64"/>
    </row>
    <row r="13" spans="1:9" ht="19.899999999999999" customHeight="1" thickBot="1" x14ac:dyDescent="0.25">
      <c r="C13" s="12"/>
      <c r="D13" s="12"/>
      <c r="E13" s="12"/>
      <c r="F13" s="11"/>
      <c r="G13" s="11"/>
    </row>
    <row r="14" spans="1:9" ht="19.899999999999999" customHeight="1" x14ac:dyDescent="0.2">
      <c r="B14" s="57" t="s">
        <v>77</v>
      </c>
      <c r="C14" s="58"/>
      <c r="D14" s="58"/>
      <c r="E14" s="58"/>
      <c r="F14" s="59"/>
      <c r="G14" s="60"/>
    </row>
    <row r="15" spans="1:9" ht="19.899999999999999" customHeight="1" x14ac:dyDescent="0.2">
      <c r="B15" s="61" t="s">
        <v>78</v>
      </c>
      <c r="C15" s="56">
        <f>+ALLEXP!C24-ALLEXP!C21</f>
        <v>16639473.051530924</v>
      </c>
      <c r="D15" s="56">
        <v>12905670.280798864</v>
      </c>
      <c r="E15" s="56">
        <f>+C15-D15</f>
        <v>3733802.7707320601</v>
      </c>
      <c r="F15" s="11">
        <f>+E15/D15</f>
        <v>0.28931490495981715</v>
      </c>
      <c r="G15" s="62"/>
    </row>
    <row r="16" spans="1:9" ht="19.899999999999999" customHeight="1" x14ac:dyDescent="0.2">
      <c r="B16" s="61" t="s">
        <v>79</v>
      </c>
      <c r="C16" s="33">
        <f>+ALLEXP!D24-ALLEXP!D21</f>
        <v>13584639.827179587</v>
      </c>
      <c r="D16" s="33">
        <v>7173619.3804936241</v>
      </c>
      <c r="E16" s="33">
        <f t="shared" ref="E16:E22" si="0">+C16-D16</f>
        <v>6411020.4466859624</v>
      </c>
      <c r="F16" s="11">
        <f t="shared" ref="F16:F22" si="1">+E16/D16</f>
        <v>0.89369397881893387</v>
      </c>
      <c r="G16" s="62"/>
    </row>
    <row r="17" spans="2:13" ht="19.899999999999999" customHeight="1" x14ac:dyDescent="0.2">
      <c r="B17" s="61" t="s">
        <v>80</v>
      </c>
      <c r="C17" s="33">
        <f>+ALLEXP!E24-ALLEXP!E21-ALLEXP!F21</f>
        <v>7976962.962858228</v>
      </c>
      <c r="D17" s="33">
        <v>6385197.8498666668</v>
      </c>
      <c r="E17" s="33">
        <f t="shared" si="0"/>
        <v>1591765.1129915612</v>
      </c>
      <c r="F17" s="11">
        <f t="shared" si="1"/>
        <v>0.24928986546983814</v>
      </c>
      <c r="G17" s="62"/>
    </row>
    <row r="18" spans="2:13" ht="19.899999999999999" customHeight="1" x14ac:dyDescent="0.2">
      <c r="B18" s="61" t="s">
        <v>81</v>
      </c>
      <c r="C18" s="33">
        <f>+ALLEXP!G24-ALLEXP!G21</f>
        <v>469622960.52664721</v>
      </c>
      <c r="D18" s="33">
        <v>427832171.76742935</v>
      </c>
      <c r="E18" s="33">
        <f t="shared" si="0"/>
        <v>41790788.759217858</v>
      </c>
      <c r="F18" s="11">
        <f t="shared" si="1"/>
        <v>9.7680332422348637E-2</v>
      </c>
      <c r="G18" s="62"/>
    </row>
    <row r="19" spans="2:13" ht="19.899999999999999" customHeight="1" x14ac:dyDescent="0.2">
      <c r="B19" s="61" t="s">
        <v>82</v>
      </c>
      <c r="C19" s="33">
        <f>+ALLEXP!H24-ALLEXP!H21</f>
        <v>9906802.2644608207</v>
      </c>
      <c r="D19" s="33">
        <v>9748201.5760778636</v>
      </c>
      <c r="E19" s="33">
        <f t="shared" si="0"/>
        <v>158600.68838295713</v>
      </c>
      <c r="F19" s="11">
        <f t="shared" si="1"/>
        <v>1.6269738284050674E-2</v>
      </c>
      <c r="G19" s="62"/>
    </row>
    <row r="20" spans="2:13" ht="19.899999999999999" customHeight="1" x14ac:dyDescent="0.2">
      <c r="B20" s="61" t="s">
        <v>83</v>
      </c>
      <c r="C20" s="33">
        <f>+ALLEXP!I24-ALLEXP!I21</f>
        <v>23803157.645805035</v>
      </c>
      <c r="D20" s="33">
        <v>17641001.032708123</v>
      </c>
      <c r="E20" s="33">
        <f t="shared" si="0"/>
        <v>6162156.6130969115</v>
      </c>
      <c r="F20" s="11">
        <f t="shared" si="1"/>
        <v>0.34930878364961698</v>
      </c>
      <c r="G20" s="62"/>
    </row>
    <row r="21" spans="2:13" ht="19.899999999999999" customHeight="1" x14ac:dyDescent="0.2">
      <c r="B21" s="61" t="s">
        <v>84</v>
      </c>
      <c r="C21" s="33">
        <f>+ALLEXP!J24</f>
        <v>8939709.8970469069</v>
      </c>
      <c r="D21" s="126">
        <v>6808122.1567607932</v>
      </c>
      <c r="E21" s="33">
        <f t="shared" si="0"/>
        <v>2131587.7402861137</v>
      </c>
      <c r="F21" s="11">
        <f t="shared" si="1"/>
        <v>0.31309481398910338</v>
      </c>
      <c r="G21" s="62"/>
    </row>
    <row r="22" spans="2:13" ht="19.899999999999999" customHeight="1" x14ac:dyDescent="0.2">
      <c r="B22" s="61" t="s">
        <v>85</v>
      </c>
      <c r="C22" s="33">
        <f>+ALLEXP!L18</f>
        <v>200450</v>
      </c>
      <c r="D22" s="33">
        <v>214850</v>
      </c>
      <c r="E22" s="33">
        <f t="shared" si="0"/>
        <v>-14400</v>
      </c>
      <c r="F22" s="11">
        <f t="shared" si="1"/>
        <v>-6.7023504770770306E-2</v>
      </c>
      <c r="G22" s="62"/>
    </row>
    <row r="23" spans="2:13" ht="19.899999999999999" customHeight="1" thickBot="1" x14ac:dyDescent="0.25">
      <c r="B23" s="61" t="s">
        <v>86</v>
      </c>
      <c r="C23" s="32">
        <f>+ALLEXP!N21-ALLEXP!M21</f>
        <v>245000</v>
      </c>
      <c r="D23" s="32">
        <v>4566058.1899999995</v>
      </c>
      <c r="E23" s="32">
        <f>+C23-D23</f>
        <v>-4321058.1899999995</v>
      </c>
      <c r="F23" s="18">
        <f>+E23/D23</f>
        <v>-0.94634321556905077</v>
      </c>
      <c r="G23" s="62"/>
    </row>
    <row r="24" spans="2:13" ht="19.899999999999999" customHeight="1" thickBot="1" x14ac:dyDescent="0.25">
      <c r="B24" s="61" t="s">
        <v>47</v>
      </c>
      <c r="C24" s="31">
        <f>SUM(C15:C23)</f>
        <v>550919156.17552865</v>
      </c>
      <c r="D24" s="31">
        <v>493274892.23413533</v>
      </c>
      <c r="E24" s="31">
        <f>SUM(E15:E23)-1</f>
        <v>57644262.94139342</v>
      </c>
      <c r="F24" s="13">
        <f>+E24/D24</f>
        <v>0.11686032240625839</v>
      </c>
      <c r="G24" s="62"/>
    </row>
    <row r="25" spans="2:13" ht="11.25" customHeight="1" thickTop="1" thickBot="1" x14ac:dyDescent="0.25">
      <c r="B25" s="63"/>
      <c r="C25" s="65"/>
      <c r="D25" s="65"/>
      <c r="E25" s="65"/>
      <c r="F25" s="66"/>
      <c r="G25" s="64"/>
    </row>
    <row r="26" spans="2:13" ht="19.899999999999999" customHeight="1" thickBot="1" x14ac:dyDescent="0.25"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2:13" ht="19.899999999999999" customHeight="1" x14ac:dyDescent="0.2">
      <c r="B27" s="57" t="s">
        <v>87</v>
      </c>
      <c r="C27" s="58"/>
      <c r="D27" s="58"/>
      <c r="E27" s="58"/>
      <c r="F27" s="59"/>
      <c r="G27" s="60"/>
    </row>
    <row r="28" spans="2:13" ht="19.899999999999999" customHeight="1" x14ac:dyDescent="0.2">
      <c r="B28" s="61" t="s">
        <v>78</v>
      </c>
      <c r="C28" s="56">
        <f>+APLREV!C23</f>
        <v>304435</v>
      </c>
      <c r="D28" s="56">
        <v>297980</v>
      </c>
      <c r="E28" s="56">
        <f t="shared" ref="E28:E37" si="2">+C28-D28</f>
        <v>6455</v>
      </c>
      <c r="F28" s="11">
        <f t="shared" ref="F28:F37" si="3">+E28/D28</f>
        <v>2.1662527686421906E-2</v>
      </c>
      <c r="G28" s="62"/>
      <c r="I28" s="56"/>
    </row>
    <row r="29" spans="2:13" ht="19.899999999999999" customHeight="1" x14ac:dyDescent="0.2">
      <c r="B29" s="61" t="s">
        <v>79</v>
      </c>
      <c r="C29" s="33">
        <f>+APLREV!D20+APLREV!D21+APLREV!D23+APLREV!D22</f>
        <v>90000</v>
      </c>
      <c r="D29" s="33">
        <v>125801</v>
      </c>
      <c r="E29" s="33">
        <f t="shared" si="2"/>
        <v>-35801</v>
      </c>
      <c r="F29" s="11">
        <f t="shared" si="3"/>
        <v>-0.28458438327199309</v>
      </c>
      <c r="G29" s="62"/>
      <c r="I29" s="56"/>
    </row>
    <row r="30" spans="2:13" ht="19.899999999999999" customHeight="1" x14ac:dyDescent="0.2">
      <c r="B30" s="61" t="s">
        <v>80</v>
      </c>
      <c r="C30" s="33">
        <f>+APLREV!E21+APLREV!E23+APLREV!E20</f>
        <v>2818187.0396690965</v>
      </c>
      <c r="D30" s="33">
        <v>2605120.9819945134</v>
      </c>
      <c r="E30" s="33">
        <f t="shared" si="2"/>
        <v>213066.05767458305</v>
      </c>
      <c r="F30" s="11">
        <f t="shared" si="3"/>
        <v>8.17873945767605E-2</v>
      </c>
      <c r="G30" s="62"/>
      <c r="I30" s="56"/>
    </row>
    <row r="31" spans="2:13" ht="19.899999999999999" customHeight="1" x14ac:dyDescent="0.2">
      <c r="B31" s="61" t="s">
        <v>88</v>
      </c>
      <c r="C31" s="33">
        <f>+APLREV!I20+APLREV!I21+APLREV!I23+APLREV!I22</f>
        <v>2735729.5680349972</v>
      </c>
      <c r="D31" s="126">
        <v>1293448.8498154837</v>
      </c>
      <c r="E31" s="33">
        <f>+C31-D31</f>
        <v>1442280.7182195135</v>
      </c>
      <c r="F31" s="11">
        <f t="shared" si="3"/>
        <v>1.1150659095837159</v>
      </c>
      <c r="G31" s="62"/>
      <c r="I31" s="56"/>
    </row>
    <row r="32" spans="2:13" ht="19.899999999999999" customHeight="1" x14ac:dyDescent="0.2">
      <c r="B32" s="61" t="s">
        <v>89</v>
      </c>
      <c r="C32" s="33">
        <f>+'Unrestricted fund bal'!C15</f>
        <v>1144283.7995491032</v>
      </c>
      <c r="D32" s="33">
        <v>954102.52825546172</v>
      </c>
      <c r="E32" s="33">
        <f t="shared" si="2"/>
        <v>190181.27129364153</v>
      </c>
      <c r="F32" s="11">
        <f t="shared" si="3"/>
        <v>0.19933001502614228</v>
      </c>
      <c r="G32" s="62"/>
      <c r="I32" s="56"/>
    </row>
    <row r="33" spans="2:9" ht="19.899999999999999" customHeight="1" x14ac:dyDescent="0.2">
      <c r="B33" s="61" t="s">
        <v>90</v>
      </c>
      <c r="C33" s="33">
        <f>+APLREV!G21-SVCPLAN!C32</f>
        <v>2902090.422659731</v>
      </c>
      <c r="D33" s="33">
        <v>3324540.9265109226</v>
      </c>
      <c r="E33" s="33">
        <f t="shared" si="2"/>
        <v>-422450.50385119161</v>
      </c>
      <c r="F33" s="11">
        <f t="shared" si="3"/>
        <v>-0.1270703273593175</v>
      </c>
      <c r="G33" s="62"/>
      <c r="I33" s="56"/>
    </row>
    <row r="34" spans="2:9" ht="19.899999999999999" customHeight="1" x14ac:dyDescent="0.2">
      <c r="B34" s="61" t="s">
        <v>85</v>
      </c>
      <c r="C34" s="203">
        <f>APLREV!J25-C36</f>
        <v>129765</v>
      </c>
      <c r="D34" s="33">
        <v>214850</v>
      </c>
      <c r="E34" s="33">
        <f t="shared" si="2"/>
        <v>-85085</v>
      </c>
      <c r="F34" s="11">
        <f t="shared" si="3"/>
        <v>-0.39602047940423551</v>
      </c>
      <c r="G34" s="62"/>
      <c r="I34" s="56"/>
    </row>
    <row r="35" spans="2:9" ht="19.899999999999999" customHeight="1" x14ac:dyDescent="0.2">
      <c r="B35" s="61" t="s">
        <v>83</v>
      </c>
      <c r="C35" s="203">
        <f>+APLREV!H23+APLREV!H21+APLREV!H20</f>
        <v>404379</v>
      </c>
      <c r="D35" s="126">
        <v>423750</v>
      </c>
      <c r="E35" s="33">
        <f t="shared" si="2"/>
        <v>-19371</v>
      </c>
      <c r="F35" s="11">
        <f t="shared" si="3"/>
        <v>-4.5713274336283187E-2</v>
      </c>
      <c r="G35" s="62"/>
      <c r="I35" s="56"/>
    </row>
    <row r="36" spans="2:9" ht="19.899999999999999" customHeight="1" thickBot="1" x14ac:dyDescent="0.25">
      <c r="B36" s="61" t="s">
        <v>91</v>
      </c>
      <c r="C36" s="204">
        <f>+ALLEXP!L21</f>
        <v>0</v>
      </c>
      <c r="D36" s="32">
        <v>4350634.1899999995</v>
      </c>
      <c r="E36" s="32">
        <f t="shared" si="2"/>
        <v>-4350634.1899999995</v>
      </c>
      <c r="F36" s="11">
        <f t="shared" si="3"/>
        <v>-1</v>
      </c>
      <c r="G36" s="62"/>
      <c r="I36" s="56"/>
    </row>
    <row r="37" spans="2:9" ht="19.899999999999999" customHeight="1" thickBot="1" x14ac:dyDescent="0.25">
      <c r="B37" s="61" t="s">
        <v>47</v>
      </c>
      <c r="C37" s="67">
        <f>SUM(C28:C36)</f>
        <v>10528869.829912927</v>
      </c>
      <c r="D37" s="67">
        <v>13590228.476576382</v>
      </c>
      <c r="E37" s="67">
        <f t="shared" si="2"/>
        <v>-3061358.6466634553</v>
      </c>
      <c r="F37" s="102">
        <f t="shared" si="3"/>
        <v>-0.22526174978882071</v>
      </c>
      <c r="G37" s="62"/>
      <c r="I37" s="56"/>
    </row>
    <row r="38" spans="2:9" ht="11.25" customHeight="1" thickTop="1" thickBot="1" x14ac:dyDescent="0.25">
      <c r="B38" s="63"/>
      <c r="C38" s="65"/>
      <c r="D38" s="65"/>
      <c r="E38" s="65"/>
      <c r="F38" s="66"/>
      <c r="G38" s="64"/>
    </row>
    <row r="39" spans="2:9" ht="19.899999999999999" customHeight="1" thickBot="1" x14ac:dyDescent="0.25">
      <c r="B39" s="39"/>
      <c r="C39" s="12"/>
      <c r="D39" s="12"/>
      <c r="E39" s="12"/>
      <c r="F39" s="11"/>
      <c r="G39" s="11"/>
    </row>
    <row r="40" spans="2:9" ht="19.899999999999999" customHeight="1" x14ac:dyDescent="0.2">
      <c r="B40" s="57" t="s">
        <v>92</v>
      </c>
      <c r="C40" s="58"/>
      <c r="D40" s="58"/>
      <c r="E40" s="58"/>
      <c r="F40" s="59"/>
      <c r="G40" s="60"/>
    </row>
    <row r="41" spans="2:9" ht="19.899999999999999" customHeight="1" x14ac:dyDescent="0.2">
      <c r="B41" s="61" t="s">
        <v>78</v>
      </c>
      <c r="C41" s="56">
        <f>+ALLEXP!C22</f>
        <v>11610792</v>
      </c>
      <c r="D41" s="56">
        <v>8556536</v>
      </c>
      <c r="E41" s="56">
        <f t="shared" ref="E41:E46" si="4">+C41-D41</f>
        <v>3054256</v>
      </c>
      <c r="F41" s="11">
        <f t="shared" ref="F41:F46" si="5">+E41/D41</f>
        <v>0.3569500554897449</v>
      </c>
      <c r="G41" s="62"/>
    </row>
    <row r="42" spans="2:9" ht="19.899999999999999" customHeight="1" x14ac:dyDescent="0.2">
      <c r="B42" s="61" t="s">
        <v>79</v>
      </c>
      <c r="C42" s="33">
        <f>+ALLEXP!D22</f>
        <v>7382137</v>
      </c>
      <c r="D42" s="33">
        <v>1637719</v>
      </c>
      <c r="E42" s="33">
        <f t="shared" si="4"/>
        <v>5744418</v>
      </c>
      <c r="F42" s="11">
        <f t="shared" si="5"/>
        <v>3.5075724223752669</v>
      </c>
      <c r="G42" s="62"/>
    </row>
    <row r="43" spans="2:9" ht="19.899999999999999" customHeight="1" x14ac:dyDescent="0.2">
      <c r="B43" s="61" t="s">
        <v>81</v>
      </c>
      <c r="C43" s="33">
        <f>+ALLEXP!G22</f>
        <v>450796300</v>
      </c>
      <c r="D43" s="33">
        <v>412224170</v>
      </c>
      <c r="E43" s="33">
        <f t="shared" si="4"/>
        <v>38572130</v>
      </c>
      <c r="F43" s="11">
        <f t="shared" si="5"/>
        <v>9.357076272359284E-2</v>
      </c>
      <c r="G43" s="62"/>
    </row>
    <row r="44" spans="2:9" ht="19.899999999999999" customHeight="1" x14ac:dyDescent="0.2">
      <c r="B44" s="61" t="s">
        <v>82</v>
      </c>
      <c r="C44" s="33">
        <f>+ALLEXP!H22</f>
        <v>2802188</v>
      </c>
      <c r="D44" s="33">
        <v>2802188</v>
      </c>
      <c r="E44" s="33">
        <f t="shared" si="4"/>
        <v>0</v>
      </c>
      <c r="F44" s="11">
        <f t="shared" si="5"/>
        <v>0</v>
      </c>
      <c r="G44" s="62"/>
    </row>
    <row r="45" spans="2:9" ht="19.899999999999999" customHeight="1" thickBot="1" x14ac:dyDescent="0.25">
      <c r="B45" s="61" t="s">
        <v>83</v>
      </c>
      <c r="C45" s="32">
        <f>+ALLEXP!I22</f>
        <v>6875000</v>
      </c>
      <c r="D45" s="32">
        <v>6122328</v>
      </c>
      <c r="E45" s="32">
        <f t="shared" si="4"/>
        <v>752672</v>
      </c>
      <c r="F45" s="11">
        <f t="shared" si="5"/>
        <v>0.12293885593846</v>
      </c>
      <c r="G45" s="62"/>
    </row>
    <row r="46" spans="2:9" ht="19.899999999999999" customHeight="1" thickBot="1" x14ac:dyDescent="0.25">
      <c r="B46" s="61" t="s">
        <v>47</v>
      </c>
      <c r="C46" s="67">
        <f>SUM(C41:C45)</f>
        <v>479466417</v>
      </c>
      <c r="D46" s="67">
        <v>431342941</v>
      </c>
      <c r="E46" s="67">
        <f t="shared" si="4"/>
        <v>48123476</v>
      </c>
      <c r="F46" s="102">
        <f t="shared" si="5"/>
        <v>0.1115666246639701</v>
      </c>
      <c r="G46" s="62"/>
    </row>
    <row r="47" spans="2:9" ht="11.25" customHeight="1" thickTop="1" thickBot="1" x14ac:dyDescent="0.25">
      <c r="B47" s="68"/>
      <c r="C47" s="65"/>
      <c r="D47" s="65"/>
      <c r="E47" s="65"/>
      <c r="F47" s="66"/>
      <c r="G47" s="64"/>
    </row>
  </sheetData>
  <customSheetViews>
    <customSheetView guid="{8970DFA1-A026-4639-BD60-39EC20285CCC}" showRuler="0" topLeftCell="A13">
      <selection activeCell="D34" sqref="D34"/>
    </customSheetView>
    <customSheetView guid="{AADB8EA3-75F0-4468-B5D5-C7110D6EC38B}" fitToPage="1" showRuler="0" topLeftCell="A13">
      <selection activeCell="D34" sqref="D34"/>
      <pageMargins left="0" right="0" top="0" bottom="0" header="0" footer="0"/>
      <printOptions horizontalCentered="1" verticalCentered="1"/>
      <pageSetup orientation="portrait" r:id="rId1"/>
      <headerFooter alignWithMargins="0"/>
    </customSheetView>
    <customSheetView guid="{1D9F4367-0C2F-46F1-9E55-939D20D76F5B}" fitToPage="1" showRuler="0" topLeftCell="A13">
      <selection activeCell="D34" sqref="D34"/>
      <pageMargins left="0" right="0" top="0" bottom="0" header="0" footer="0"/>
      <printOptions horizontalCentered="1" verticalCentered="1"/>
      <pageSetup orientation="portrait" r:id="rId2"/>
      <headerFooter alignWithMargins="0"/>
    </customSheetView>
    <customSheetView guid="{921A7AC6-7D1A-435F-A825-B8B8C1A90F20}" fitToPage="1" showRuler="0" topLeftCell="A13">
      <selection activeCell="D34" sqref="D34"/>
      <pageMargins left="0" right="0" top="0" bottom="0" header="0" footer="0"/>
      <printOptions horizontalCentered="1" verticalCentered="1"/>
      <pageSetup orientation="portrait" r:id="rId3"/>
      <headerFooter alignWithMargins="0"/>
    </customSheetView>
    <customSheetView guid="{ED9CD846-0F6B-4BF7-A940-412E425E8FCE}" fitToPage="1" showRuler="0" topLeftCell="A13">
      <selection activeCell="D34" sqref="D34"/>
      <pageMargins left="0" right="0" top="0" bottom="0" header="0" footer="0"/>
      <printOptions horizontalCentered="1" verticalCentered="1"/>
      <pageSetup orientation="portrait" r:id="rId4"/>
      <headerFooter alignWithMargins="0"/>
    </customSheetView>
    <customSheetView guid="{497CB486-623F-41B0-B370-EF2A82E78B1D}" fitToPage="1" showRuler="0" topLeftCell="A13">
      <selection activeCell="D34" sqref="D34"/>
      <pageMargins left="0" right="0" top="0" bottom="0" header="0" footer="0"/>
      <printOptions horizontalCentered="1" verticalCentered="1"/>
      <pageSetup orientation="portrait" r:id="rId5"/>
      <headerFooter alignWithMargins="0"/>
    </customSheetView>
    <customSheetView guid="{20CF2976-B2A7-4F04-88DC-0AB25CA8A6C6}" fitToPage="1" showRuler="0" topLeftCell="A13">
      <selection activeCell="D34" sqref="D34"/>
      <pageMargins left="0" right="0" top="0" bottom="0" header="0" footer="0"/>
      <printOptions horizontalCentered="1" verticalCentered="1"/>
      <pageSetup orientation="portrait" r:id="rId6"/>
      <headerFooter alignWithMargins="0"/>
    </customSheetView>
    <customSheetView guid="{CB724201-FBEC-4626-9DD9-AEC98BB80DB0}" fitToPage="1" showRuler="0" topLeftCell="A13">
      <selection activeCell="D34" sqref="D34"/>
      <pageMargins left="0" right="0" top="0" bottom="0" header="0" footer="0"/>
      <printOptions horizontalCentered="1" verticalCentered="1"/>
      <pageSetup orientation="portrait" r:id="rId7"/>
      <headerFooter alignWithMargins="0"/>
    </customSheetView>
  </customSheetViews>
  <phoneticPr fontId="0" type="noConversion"/>
  <printOptions horizontalCentered="1"/>
  <pageMargins left="0.7" right="0.7" top="0.75" bottom="0.75" header="0.3" footer="0.3"/>
  <pageSetup scale="79" orientation="portrait" r:id="rId8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M31"/>
  <sheetViews>
    <sheetView showOutlineSymbols="0" topLeftCell="A4" zoomScaleNormal="100" zoomScalePageLayoutView="110" workbookViewId="0">
      <selection activeCell="G24" sqref="G24"/>
    </sheetView>
  </sheetViews>
  <sheetFormatPr defaultColWidth="9" defaultRowHeight="19.899999999999999" customHeight="1" x14ac:dyDescent="0.2"/>
  <cols>
    <col min="1" max="1" width="1.28515625" style="35" customWidth="1"/>
    <col min="2" max="2" width="53.7109375" style="35" customWidth="1"/>
    <col min="3" max="4" width="13.7109375" style="35" customWidth="1"/>
    <col min="5" max="5" width="11.28515625" style="35" bestFit="1" customWidth="1"/>
    <col min="6" max="7" width="15" style="35" bestFit="1" customWidth="1"/>
    <col min="8" max="9" width="13.7109375" style="35" customWidth="1"/>
    <col min="10" max="10" width="14.28515625" style="35" customWidth="1"/>
    <col min="11" max="11" width="13.7109375" style="35" customWidth="1"/>
    <col min="12" max="16384" width="9" style="35"/>
  </cols>
  <sheetData>
    <row r="2" spans="1:11" ht="19.899999999999999" customHeight="1" x14ac:dyDescent="0.2">
      <c r="B2" s="36" t="s">
        <v>65</v>
      </c>
    </row>
    <row r="3" spans="1:11" ht="19.899999999999999" customHeight="1" x14ac:dyDescent="0.2">
      <c r="B3" s="36" t="s">
        <v>93</v>
      </c>
    </row>
    <row r="4" spans="1:11" ht="11.25" customHeight="1" x14ac:dyDescent="0.2"/>
    <row r="5" spans="1:11" ht="11.25" customHeight="1" x14ac:dyDescent="0.2"/>
    <row r="6" spans="1:11" ht="39.75" customHeight="1" thickBot="1" x14ac:dyDescent="0.25">
      <c r="A6" s="37"/>
      <c r="C6" s="69" t="s">
        <v>78</v>
      </c>
      <c r="D6" s="69" t="s">
        <v>94</v>
      </c>
      <c r="E6" s="69" t="s">
        <v>95</v>
      </c>
      <c r="F6" s="69" t="s">
        <v>81</v>
      </c>
      <c r="G6" s="69" t="s">
        <v>82</v>
      </c>
      <c r="H6" s="69" t="s">
        <v>96</v>
      </c>
      <c r="I6" s="69" t="s">
        <v>84</v>
      </c>
      <c r="J6" s="69" t="s">
        <v>97</v>
      </c>
      <c r="K6" s="69" t="s">
        <v>47</v>
      </c>
    </row>
    <row r="7" spans="1:11" ht="19.899999999999999" customHeight="1" x14ac:dyDescent="0.2">
      <c r="B7" s="78" t="s">
        <v>98</v>
      </c>
      <c r="C7" s="74"/>
      <c r="D7" s="74"/>
      <c r="E7" s="74"/>
      <c r="F7" s="74"/>
      <c r="G7" s="74"/>
      <c r="H7" s="74"/>
      <c r="I7" s="74"/>
      <c r="J7" s="74"/>
      <c r="K7" s="75"/>
    </row>
    <row r="8" spans="1:11" ht="19.899999999999999" customHeight="1" x14ac:dyDescent="0.2">
      <c r="A8" s="38"/>
      <c r="B8" s="61" t="s">
        <v>99</v>
      </c>
      <c r="C8" s="107"/>
      <c r="D8" s="107"/>
      <c r="E8" s="107"/>
      <c r="F8" s="107"/>
      <c r="G8" s="107"/>
      <c r="H8" s="107">
        <f>[1]BUDGET!$B$28</f>
        <v>695000</v>
      </c>
      <c r="I8" s="107"/>
      <c r="J8" s="107"/>
      <c r="K8" s="108">
        <f t="shared" ref="K8" si="0">SUM(C8:J8)</f>
        <v>695000</v>
      </c>
    </row>
    <row r="9" spans="1:11" ht="19.899999999999999" hidden="1" customHeight="1" x14ac:dyDescent="0.2">
      <c r="A9" s="38"/>
      <c r="B9" s="61" t="s">
        <v>100</v>
      </c>
      <c r="C9" s="107"/>
      <c r="D9" s="107"/>
      <c r="E9" s="107"/>
      <c r="F9" s="107"/>
      <c r="G9" s="107"/>
      <c r="H9" s="107">
        <f>+[1]BUDGET!$B$29</f>
        <v>0</v>
      </c>
      <c r="I9" s="107"/>
      <c r="J9" s="107"/>
      <c r="K9" s="108">
        <f t="shared" ref="K9:K24" si="1">SUM(C9:J9)</f>
        <v>0</v>
      </c>
    </row>
    <row r="10" spans="1:11" ht="19.899999999999999" customHeight="1" x14ac:dyDescent="0.2">
      <c r="A10" s="38"/>
      <c r="B10" s="61" t="s">
        <v>101</v>
      </c>
      <c r="C10" s="107"/>
      <c r="D10" s="107">
        <f>+[2]BUDGET!$B$35</f>
        <v>13411</v>
      </c>
      <c r="E10" s="107"/>
      <c r="F10" s="107"/>
      <c r="G10" s="107"/>
      <c r="H10" s="107"/>
      <c r="I10" s="107"/>
      <c r="J10" s="107"/>
      <c r="K10" s="108">
        <f t="shared" si="1"/>
        <v>13411</v>
      </c>
    </row>
    <row r="11" spans="1:11" ht="19.899999999999999" customHeight="1" x14ac:dyDescent="0.2">
      <c r="A11" s="38"/>
      <c r="B11" s="61" t="s">
        <v>269</v>
      </c>
      <c r="C11" s="107"/>
      <c r="D11" s="107"/>
      <c r="E11" s="107"/>
      <c r="F11" s="107">
        <f>[3]BUDGET!$C$31</f>
        <v>600000</v>
      </c>
      <c r="G11" s="107"/>
      <c r="H11" s="107"/>
      <c r="I11" s="107"/>
      <c r="J11" s="107"/>
      <c r="K11" s="108">
        <f t="shared" si="1"/>
        <v>600000</v>
      </c>
    </row>
    <row r="12" spans="1:11" ht="19.899999999999999" customHeight="1" x14ac:dyDescent="0.2">
      <c r="A12" s="38"/>
      <c r="B12" s="61" t="s">
        <v>102</v>
      </c>
      <c r="C12" s="107"/>
      <c r="D12" s="107"/>
      <c r="E12" s="107">
        <f>+[4]BUDGET!$B$34</f>
        <v>3709162</v>
      </c>
      <c r="F12" s="107"/>
      <c r="G12" s="107"/>
      <c r="H12" s="107"/>
      <c r="I12" s="107"/>
      <c r="J12" s="107"/>
      <c r="K12" s="108">
        <f t="shared" si="1"/>
        <v>3709162</v>
      </c>
    </row>
    <row r="13" spans="1:11" ht="19.899999999999999" customHeight="1" x14ac:dyDescent="0.2">
      <c r="A13" s="38"/>
      <c r="B13" s="61" t="s">
        <v>103</v>
      </c>
      <c r="C13" s="107"/>
      <c r="D13" s="107">
        <f>+[2]BUDGET!$B$29</f>
        <v>1067106.7451737472</v>
      </c>
      <c r="E13" s="107"/>
      <c r="F13" s="107"/>
      <c r="G13" s="107"/>
      <c r="H13" s="107"/>
      <c r="I13" s="107"/>
      <c r="J13" s="107"/>
      <c r="K13" s="108">
        <f t="shared" si="1"/>
        <v>1067106.7451737472</v>
      </c>
    </row>
    <row r="14" spans="1:11" ht="19.899999999999999" customHeight="1" x14ac:dyDescent="0.2">
      <c r="A14" s="38"/>
      <c r="B14" s="61" t="s">
        <v>104</v>
      </c>
      <c r="C14" s="107"/>
      <c r="D14" s="107">
        <f>+[2]BUDGET!$B$37</f>
        <v>619676.17768722121</v>
      </c>
      <c r="E14" s="107"/>
      <c r="F14" s="107"/>
      <c r="G14" s="107"/>
      <c r="H14" s="107">
        <f>[5]BUDGET!$B$30</f>
        <v>18906921.758552548</v>
      </c>
      <c r="I14" s="107">
        <f>[6]BUDGET!$B$32</f>
        <v>5704301.3796412423</v>
      </c>
      <c r="J14" s="107"/>
      <c r="K14" s="108">
        <f t="shared" si="1"/>
        <v>25230899.31588101</v>
      </c>
    </row>
    <row r="15" spans="1:11" ht="19.899999999999999" customHeight="1" x14ac:dyDescent="0.2">
      <c r="A15" s="38"/>
      <c r="B15" s="61" t="s">
        <v>105</v>
      </c>
      <c r="C15" s="107"/>
      <c r="D15" s="107">
        <f>+[2]BUDGET!$B$30</f>
        <v>1766126.8362157389</v>
      </c>
      <c r="E15" s="107"/>
      <c r="F15" s="107"/>
      <c r="G15" s="107"/>
      <c r="H15" s="107"/>
      <c r="I15" s="107"/>
      <c r="J15" s="107"/>
      <c r="K15" s="108">
        <f t="shared" si="1"/>
        <v>1766126.8362157389</v>
      </c>
    </row>
    <row r="16" spans="1:11" ht="19.899999999999999" customHeight="1" x14ac:dyDescent="0.2">
      <c r="A16" s="38"/>
      <c r="B16" s="61" t="s">
        <v>106</v>
      </c>
      <c r="C16" s="107"/>
      <c r="D16" s="107"/>
      <c r="E16" s="107">
        <f>+[4]BUDGET!$B$30</f>
        <v>1610613.923189132</v>
      </c>
      <c r="F16" s="107">
        <f>+[3]BUDGET!$B$30</f>
        <v>469022960.52664721</v>
      </c>
      <c r="G16" s="107"/>
      <c r="H16" s="107"/>
      <c r="I16" s="107">
        <f>[6]BUDGET!$B$35</f>
        <v>264736.39416372305</v>
      </c>
      <c r="J16" s="107"/>
      <c r="K16" s="108">
        <f t="shared" si="1"/>
        <v>470898310.84400004</v>
      </c>
    </row>
    <row r="17" spans="1:13" ht="19.899999999999999" customHeight="1" x14ac:dyDescent="0.2">
      <c r="A17" s="38"/>
      <c r="B17" s="61" t="s">
        <v>107</v>
      </c>
      <c r="C17" s="107"/>
      <c r="D17" s="107">
        <f>+[2]BUDGET!$B$33</f>
        <v>6386843</v>
      </c>
      <c r="E17" s="107"/>
      <c r="F17" s="107"/>
      <c r="G17" s="107"/>
      <c r="H17" s="107"/>
      <c r="I17" s="107"/>
      <c r="J17" s="107"/>
      <c r="K17" s="108">
        <f t="shared" si="1"/>
        <v>6386843</v>
      </c>
    </row>
    <row r="18" spans="1:13" ht="19.899999999999999" customHeight="1" x14ac:dyDescent="0.2">
      <c r="A18" s="38"/>
      <c r="B18" s="61" t="s">
        <v>108</v>
      </c>
      <c r="C18" s="107"/>
      <c r="D18" s="107">
        <f>+[2]BUDGET!$B$36</f>
        <v>3725476.0681028785</v>
      </c>
      <c r="E18" s="107"/>
      <c r="F18" s="107"/>
      <c r="G18" s="107"/>
      <c r="H18" s="107"/>
      <c r="I18" s="107">
        <f>[6]BUDGET!$B$31</f>
        <v>168758.45666601483</v>
      </c>
      <c r="J18" s="107"/>
      <c r="K18" s="108">
        <f t="shared" si="1"/>
        <v>3894234.5247688931</v>
      </c>
    </row>
    <row r="19" spans="1:13" ht="19.899999999999999" customHeight="1" x14ac:dyDescent="0.2">
      <c r="A19" s="38"/>
      <c r="B19" s="61" t="s">
        <v>109</v>
      </c>
      <c r="C19" s="107">
        <f>+[3]BUDGET!$B$29</f>
        <v>13731787.051530926</v>
      </c>
      <c r="D19" s="107"/>
      <c r="E19" s="107"/>
      <c r="F19" s="107"/>
      <c r="G19" s="107"/>
      <c r="H19" s="107"/>
      <c r="I19" s="107">
        <f>[6]BUDGET!$B$36</f>
        <v>66184.098540930761</v>
      </c>
      <c r="J19" s="107"/>
      <c r="K19" s="108">
        <f t="shared" si="1"/>
        <v>13797971.150071856</v>
      </c>
    </row>
    <row r="20" spans="1:13" ht="19.899999999999999" customHeight="1" x14ac:dyDescent="0.2">
      <c r="A20" s="38"/>
      <c r="B20" s="61" t="s">
        <v>110</v>
      </c>
      <c r="C20" s="107">
        <f>+[3]BUDGET!$B$32</f>
        <v>2603251</v>
      </c>
      <c r="D20" s="107"/>
      <c r="E20" s="107"/>
      <c r="F20" s="107"/>
      <c r="G20" s="107">
        <f>+[7]BUDGET!$B$37+[7]BUDGET!$B$36</f>
        <v>5580000</v>
      </c>
      <c r="H20" s="107">
        <v>379379</v>
      </c>
      <c r="I20" s="107">
        <f>[6]BUDGET!$B$33</f>
        <v>2078696.8466017507</v>
      </c>
      <c r="J20" s="205">
        <f>[8]BUDGET!$B$28+[8]BUDGET!$B$29</f>
        <v>129765</v>
      </c>
      <c r="K20" s="108">
        <f t="shared" si="1"/>
        <v>10771091.846601751</v>
      </c>
    </row>
    <row r="21" spans="1:13" ht="19.899999999999999" customHeight="1" x14ac:dyDescent="0.2">
      <c r="A21" s="38"/>
      <c r="B21" s="61" t="s">
        <v>111</v>
      </c>
      <c r="C21" s="107"/>
      <c r="D21" s="107"/>
      <c r="E21" s="107">
        <f>+[4]BUDGET!$B$31</f>
        <v>2818187.0396690965</v>
      </c>
      <c r="F21" s="107"/>
      <c r="G21" s="182">
        <f>[9]BUDGET!$D$30+[9]BUDGET!$D$31+[9]BUDGET!$D$35+[9]BUDGET!$E$31</f>
        <v>4046374.2222088343</v>
      </c>
      <c r="H21" s="107"/>
      <c r="I21" s="107">
        <f>[6]BUDGET!$B$30+[6]BUDGET!$B$34</f>
        <v>60287.130735086517</v>
      </c>
      <c r="J21" s="107"/>
      <c r="K21" s="108">
        <f t="shared" si="1"/>
        <v>6924848.392613017</v>
      </c>
    </row>
    <row r="22" spans="1:13" ht="19.899999999999999" customHeight="1" x14ac:dyDescent="0.2">
      <c r="A22" s="38"/>
      <c r="B22" s="61" t="s">
        <v>112</v>
      </c>
      <c r="C22" s="182"/>
      <c r="D22" s="182"/>
      <c r="E22" s="182"/>
      <c r="F22" s="183"/>
      <c r="G22" s="187"/>
      <c r="H22" s="184"/>
      <c r="I22" s="182">
        <f>[6]BUDGET!$B$37</f>
        <v>566745.59069816</v>
      </c>
      <c r="J22" s="226"/>
      <c r="K22" s="108">
        <f t="shared" si="1"/>
        <v>566745.59069816</v>
      </c>
      <c r="M22" s="192"/>
    </row>
    <row r="23" spans="1:13" ht="19.899999999999999" customHeight="1" x14ac:dyDescent="0.2">
      <c r="A23" s="38"/>
      <c r="B23" s="61" t="s">
        <v>113</v>
      </c>
      <c r="C23" s="182">
        <f>+[3]BUDGET!$B$33</f>
        <v>304435</v>
      </c>
      <c r="D23" s="182">
        <f>+[2]BUDGET!$B$42</f>
        <v>90000</v>
      </c>
      <c r="E23" s="182"/>
      <c r="F23" s="182"/>
      <c r="G23" s="182"/>
      <c r="H23" s="182">
        <v>25000</v>
      </c>
      <c r="I23" s="182">
        <f>[6]BUDGET!$B$38</f>
        <v>30000</v>
      </c>
      <c r="J23" s="226"/>
      <c r="K23" s="195">
        <f t="shared" si="1"/>
        <v>449435</v>
      </c>
    </row>
    <row r="24" spans="1:13" ht="19.899999999999999" customHeight="1" thickBot="1" x14ac:dyDescent="0.25">
      <c r="A24" s="38"/>
      <c r="B24" s="61" t="s">
        <v>271</v>
      </c>
      <c r="C24" s="182"/>
      <c r="D24" s="182"/>
      <c r="E24" s="182"/>
      <c r="F24" s="182"/>
      <c r="G24" s="182">
        <f>[9]BUDGET!$C$38</f>
        <v>403471.72547860723</v>
      </c>
      <c r="H24" s="182"/>
      <c r="I24" s="182"/>
      <c r="J24" s="226"/>
      <c r="K24" s="195">
        <f t="shared" si="1"/>
        <v>403471.72547860723</v>
      </c>
    </row>
    <row r="25" spans="1:13" ht="19.899999999999999" customHeight="1" thickBot="1" x14ac:dyDescent="0.25">
      <c r="A25" s="38"/>
      <c r="B25" s="61" t="s">
        <v>114</v>
      </c>
      <c r="C25" s="109">
        <f>SUM(C8:C24)</f>
        <v>16639473.051530926</v>
      </c>
      <c r="D25" s="109">
        <f t="shared" ref="D25:K25" si="2">SUM(D8:D24)</f>
        <v>13668639.827179585</v>
      </c>
      <c r="E25" s="109">
        <f>SUM(E8:E24)</f>
        <v>8137962.962858228</v>
      </c>
      <c r="F25" s="109">
        <f t="shared" si="2"/>
        <v>469622960.52664721</v>
      </c>
      <c r="G25" s="109">
        <f t="shared" si="2"/>
        <v>10029845.947687443</v>
      </c>
      <c r="H25" s="109">
        <f t="shared" si="2"/>
        <v>20006300.758552548</v>
      </c>
      <c r="I25" s="109">
        <f t="shared" si="2"/>
        <v>8939709.8970469087</v>
      </c>
      <c r="J25" s="109">
        <f t="shared" si="2"/>
        <v>129765</v>
      </c>
      <c r="K25" s="109">
        <f t="shared" si="2"/>
        <v>547174657.9715029</v>
      </c>
    </row>
    <row r="26" spans="1:13" ht="14.25" customHeight="1" thickTop="1" thickBot="1" x14ac:dyDescent="0.25">
      <c r="B26" s="70"/>
      <c r="C26" s="71"/>
      <c r="D26" s="71"/>
      <c r="E26" s="71"/>
      <c r="F26" s="71"/>
      <c r="G26" s="71"/>
      <c r="H26" s="71"/>
      <c r="I26" s="71"/>
      <c r="J26" s="71"/>
      <c r="K26" s="72"/>
    </row>
    <row r="28" spans="1:13" ht="19.899999999999999" customHeight="1" x14ac:dyDescent="0.2">
      <c r="C28" s="192"/>
      <c r="E28" s="192">
        <f>E12-[10]APLREV!$E$12</f>
        <v>3649356</v>
      </c>
      <c r="F28" s="192">
        <f>F16-[10]APLREV!$F$16</f>
        <v>3194582.9954886436</v>
      </c>
      <c r="H28" s="192"/>
      <c r="J28" s="192"/>
      <c r="K28" s="194"/>
    </row>
    <row r="29" spans="1:13" ht="19.899999999999999" customHeight="1" x14ac:dyDescent="0.2">
      <c r="C29" s="192"/>
      <c r="J29" s="192"/>
    </row>
    <row r="30" spans="1:13" ht="19.899999999999999" customHeight="1" x14ac:dyDescent="0.2">
      <c r="F30" s="228"/>
      <c r="G30" s="228"/>
    </row>
    <row r="31" spans="1:13" ht="19.899999999999999" customHeight="1" x14ac:dyDescent="0.2">
      <c r="F31" s="228"/>
      <c r="G31" s="228"/>
    </row>
  </sheetData>
  <customSheetViews>
    <customSheetView guid="{8970DFA1-A026-4639-BD60-39EC20285CCC}" showRuler="0" topLeftCell="B1">
      <selection activeCell="E23" sqref="E23:E26"/>
    </customSheetView>
    <customSheetView guid="{AADB8EA3-75F0-4468-B5D5-C7110D6EC38B}" fitToPage="1" showRuler="0" topLeftCell="B1">
      <selection activeCell="E23" sqref="E23:E26"/>
      <pageMargins left="0" right="0" top="0" bottom="0" header="0" footer="0"/>
      <pageSetup scale="84" orientation="landscape" r:id="rId1"/>
      <headerFooter alignWithMargins="0"/>
    </customSheetView>
    <customSheetView guid="{1D9F4367-0C2F-46F1-9E55-939D20D76F5B}" fitToPage="1" showRuler="0" topLeftCell="B1">
      <selection activeCell="E23" sqref="E23:E26"/>
      <pageMargins left="0" right="0" top="0" bottom="0" header="0" footer="0"/>
      <pageSetup scale="84" orientation="landscape" r:id="rId2"/>
      <headerFooter alignWithMargins="0"/>
    </customSheetView>
    <customSheetView guid="{921A7AC6-7D1A-435F-A825-B8B8C1A90F20}" fitToPage="1" showRuler="0" topLeftCell="B1">
      <selection activeCell="E23" sqref="E23:E26"/>
      <pageMargins left="0" right="0" top="0" bottom="0" header="0" footer="0"/>
      <pageSetup scale="84" orientation="landscape" r:id="rId3"/>
      <headerFooter alignWithMargins="0"/>
    </customSheetView>
    <customSheetView guid="{ED9CD846-0F6B-4BF7-A940-412E425E8FCE}" fitToPage="1" showRuler="0" topLeftCell="B1">
      <selection activeCell="E23" sqref="E23:E26"/>
      <pageMargins left="0" right="0" top="0" bottom="0" header="0" footer="0"/>
      <pageSetup scale="84" orientation="landscape" r:id="rId4"/>
      <headerFooter alignWithMargins="0"/>
    </customSheetView>
    <customSheetView guid="{497CB486-623F-41B0-B370-EF2A82E78B1D}" fitToPage="1" showRuler="0" topLeftCell="B1">
      <selection activeCell="E23" sqref="E23:E26"/>
      <pageMargins left="0" right="0" top="0" bottom="0" header="0" footer="0"/>
      <pageSetup scale="84" orientation="landscape" r:id="rId5"/>
      <headerFooter alignWithMargins="0"/>
    </customSheetView>
    <customSheetView guid="{20CF2976-B2A7-4F04-88DC-0AB25CA8A6C6}" fitToPage="1" showRuler="0" topLeftCell="B1">
      <selection activeCell="E23" sqref="E23:E26"/>
      <pageMargins left="0" right="0" top="0" bottom="0" header="0" footer="0"/>
      <pageSetup scale="84" orientation="landscape" r:id="rId6"/>
      <headerFooter alignWithMargins="0"/>
    </customSheetView>
    <customSheetView guid="{CB724201-FBEC-4626-9DD9-AEC98BB80DB0}" fitToPage="1" showRuler="0" topLeftCell="B1">
      <selection activeCell="E23" sqref="E23:E26"/>
      <pageMargins left="0" right="0" top="0" bottom="0" header="0" footer="0"/>
      <pageSetup scale="84" orientation="landscape" r:id="rId7"/>
      <headerFooter alignWithMargins="0"/>
    </customSheetView>
  </customSheetViews>
  <phoneticPr fontId="0" type="noConversion"/>
  <printOptions horizontalCentered="1"/>
  <pageMargins left="0.45" right="0.45" top="1.25" bottom="0.75" header="0.3" footer="0.3"/>
  <pageSetup scale="72" fitToHeight="0" orientation="landscape" r:id="rId8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P27"/>
  <sheetViews>
    <sheetView showOutlineSymbols="0" topLeftCell="B1" zoomScaleNormal="100" zoomScalePageLayoutView="110" workbookViewId="0">
      <selection activeCell="K10" sqref="K10"/>
    </sheetView>
  </sheetViews>
  <sheetFormatPr defaultColWidth="9" defaultRowHeight="19.899999999999999" customHeight="1" x14ac:dyDescent="0.2"/>
  <cols>
    <col min="1" max="1" width="4" style="35" hidden="1" customWidth="1"/>
    <col min="2" max="2" width="30.28515625" style="35" customWidth="1"/>
    <col min="3" max="14" width="13.7109375" style="35" customWidth="1"/>
    <col min="15" max="15" width="12.42578125" style="35" bestFit="1" customWidth="1"/>
    <col min="16" max="16" width="12.28515625" style="35" bestFit="1" customWidth="1"/>
    <col min="17" max="16384" width="9" style="35"/>
  </cols>
  <sheetData>
    <row r="2" spans="1:16" ht="19.899999999999999" customHeight="1" x14ac:dyDescent="0.2">
      <c r="B2" s="36" t="s">
        <v>65</v>
      </c>
    </row>
    <row r="3" spans="1:16" ht="19.899999999999999" customHeight="1" x14ac:dyDescent="0.2">
      <c r="A3" s="35" t="s">
        <v>66</v>
      </c>
      <c r="B3" s="36" t="s">
        <v>115</v>
      </c>
    </row>
    <row r="4" spans="1:16" ht="12.2" customHeight="1" x14ac:dyDescent="0.2"/>
    <row r="5" spans="1:16" ht="12.2" customHeight="1" x14ac:dyDescent="0.2">
      <c r="A5" s="37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6" ht="39.75" customHeight="1" thickBot="1" x14ac:dyDescent="0.25">
      <c r="A6" s="38"/>
      <c r="B6" s="39"/>
      <c r="C6" s="200" t="s">
        <v>78</v>
      </c>
      <c r="D6" s="200" t="s">
        <v>94</v>
      </c>
      <c r="E6" s="200" t="s">
        <v>95</v>
      </c>
      <c r="F6" s="200" t="s">
        <v>116</v>
      </c>
      <c r="G6" s="200" t="s">
        <v>81</v>
      </c>
      <c r="H6" s="200" t="s">
        <v>82</v>
      </c>
      <c r="I6" s="200" t="s">
        <v>96</v>
      </c>
      <c r="J6" s="200" t="s">
        <v>84</v>
      </c>
      <c r="K6" s="200" t="s">
        <v>117</v>
      </c>
      <c r="L6" s="200" t="s">
        <v>97</v>
      </c>
      <c r="M6" s="200" t="s">
        <v>118</v>
      </c>
      <c r="N6" s="69" t="s">
        <v>47</v>
      </c>
      <c r="P6" s="77"/>
    </row>
    <row r="7" spans="1:16" ht="19.899999999999999" customHeight="1" x14ac:dyDescent="0.2">
      <c r="B7" s="78" t="s">
        <v>119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80"/>
    </row>
    <row r="8" spans="1:16" ht="19.899999999999999" customHeight="1" thickBot="1" x14ac:dyDescent="0.25">
      <c r="A8" s="38"/>
      <c r="B8" s="61" t="s">
        <v>120</v>
      </c>
      <c r="C8" s="85">
        <f>+[3]BUDGET!$D$10</f>
        <v>2246319.4725859538</v>
      </c>
      <c r="D8" s="85">
        <f>+[2]BUDGET!$B$10</f>
        <v>2345677.374411989</v>
      </c>
      <c r="E8" s="85">
        <f>+[4]BUDGET!$C$10+[4]BUDGET!$E$10</f>
        <v>992441.45756774815</v>
      </c>
      <c r="F8" s="85">
        <f>+[4]BUDGET!$D$10+[11]BUDGET!$F$10</f>
        <v>1105383.8194168305</v>
      </c>
      <c r="G8" s="85">
        <f>+[3]BUDGET!$C$10</f>
        <v>7034504.8948930698</v>
      </c>
      <c r="H8" s="85">
        <f>+[7]BUDGET!$B$10</f>
        <v>2983527.9820910008</v>
      </c>
      <c r="I8" s="85">
        <f>+'[1]EE SUM'!$C$10</f>
        <v>4496067.8294838639</v>
      </c>
      <c r="J8" s="85">
        <f>+[11]BUDGET!$B$10-[11]BUDGET!$F$10</f>
        <v>3032710.5297368844</v>
      </c>
      <c r="K8" s="85">
        <f>+[12]BUDGET!$C$10+[12]BUDGET!$D$10+[12]BUDGET!$E$10+[12]BUDGET!$G$10</f>
        <v>2486628.9153710268</v>
      </c>
      <c r="L8" s="85">
        <f>+[12]BUDGET!$H$10</f>
        <v>0</v>
      </c>
      <c r="M8" s="85">
        <f>+[12]BUDGET!$F$10</f>
        <v>1647802.4151758214</v>
      </c>
      <c r="N8" s="201">
        <f>SUM(C8:M8)</f>
        <v>28371064.690734189</v>
      </c>
      <c r="P8" s="77"/>
    </row>
    <row r="9" spans="1:16" ht="19.899999999999999" customHeight="1" thickBot="1" x14ac:dyDescent="0.25">
      <c r="A9" s="38"/>
      <c r="B9" s="61" t="s">
        <v>121</v>
      </c>
      <c r="C9" s="86">
        <f>+[3]BUDGET!$D$11</f>
        <v>1039372.0199655208</v>
      </c>
      <c r="D9" s="86">
        <f>+[2]BUDGET!$B$11</f>
        <v>1085344.9211404275</v>
      </c>
      <c r="E9" s="86">
        <f>+[4]BUDGET!$C$11+[4]BUDGET!$E$11</f>
        <v>459202.66241659701</v>
      </c>
      <c r="F9" s="86">
        <f>+[4]BUDGET!$D$11+[11]BUDGET!$F$11</f>
        <v>521591.96505100717</v>
      </c>
      <c r="G9" s="86">
        <f>+[3]BUDGET!$C$11</f>
        <v>3254865.4148670235</v>
      </c>
      <c r="H9" s="86">
        <f>+[7]BUDGET!$B$11</f>
        <v>1380478.3973135061</v>
      </c>
      <c r="I9" s="86">
        <f>'[1]EE SUM'!$C$13</f>
        <v>2084272.4430544239</v>
      </c>
      <c r="J9" s="86">
        <f>+[11]BUDGET!$B$11+-[11]BUDGET!$F$11</f>
        <v>1403235.1621092563</v>
      </c>
      <c r="K9" s="85">
        <f>+[12]BUDGET!$C$11+[12]BUDGET!$D$11+[12]BUDGET!$E$11+[12]BUDGET!$G$11</f>
        <v>1150563.1991421741</v>
      </c>
      <c r="L9" s="86">
        <f>+[12]BUDGET!$H$11</f>
        <v>0</v>
      </c>
      <c r="M9" s="86">
        <f>+[12]BUDGET!$F$11</f>
        <v>762438.17750185251</v>
      </c>
      <c r="N9" s="202">
        <f t="shared" ref="N9:N12" si="0">SUM(C9:M9)</f>
        <v>13141364.362561788</v>
      </c>
      <c r="P9" s="41"/>
    </row>
    <row r="10" spans="1:16" ht="19.899999999999999" customHeight="1" thickBot="1" x14ac:dyDescent="0.25">
      <c r="A10" s="38"/>
      <c r="B10" s="61" t="s">
        <v>122</v>
      </c>
      <c r="C10" s="86">
        <f>+[3]BUDGET!$D$13</f>
        <v>437801.96292502125</v>
      </c>
      <c r="D10" s="86">
        <f>+[2]BUDGET!$B$13</f>
        <v>457166.56577088172</v>
      </c>
      <c r="E10" s="86">
        <f>+[4]BUDGET!$C$13+[4]BUDGET!$E$13</f>
        <v>193424.32076731406</v>
      </c>
      <c r="F10" s="86">
        <f>+[4]BUDGET!$D$13+[11]BUDGET!$F$13</f>
        <v>216786.388401417</v>
      </c>
      <c r="G10" s="86">
        <f>+[3]BUDGET!$C$13</f>
        <v>1371007.1469239837</v>
      </c>
      <c r="H10" s="86">
        <f>+[7]BUDGET!$B$13</f>
        <v>581482.03002375353</v>
      </c>
      <c r="I10" s="86">
        <f>'[1]EE SUM'!$C$15</f>
        <v>876797.43961436418</v>
      </c>
      <c r="J10" s="86">
        <f>+[11]BUDGET!$B$13+-[11]BUDGET!$F$13</f>
        <v>591067.58371003903</v>
      </c>
      <c r="K10" s="227">
        <f>-[12]BUDGET!$C$22-[12]BUDGET!$D$22-[12]BUDGET!$E$22-[12]BUDGET!$G$22</f>
        <v>-5046686.3603420444</v>
      </c>
      <c r="L10" s="86">
        <f>+[12]BUDGET!$H$13</f>
        <v>0</v>
      </c>
      <c r="M10" s="86">
        <f>+[12]BUDGET!$F$13</f>
        <v>321152.50777133665</v>
      </c>
      <c r="N10" s="87">
        <f>SUM(C10:M10)+0.5</f>
        <v>8.5566066380124539E-2</v>
      </c>
      <c r="O10" s="77"/>
    </row>
    <row r="11" spans="1:16" ht="19.899999999999999" customHeight="1" thickBot="1" x14ac:dyDescent="0.25">
      <c r="A11" s="38"/>
      <c r="B11" s="61" t="s">
        <v>123</v>
      </c>
      <c r="C11" s="86">
        <f>+[3]BUDGET!$D$14</f>
        <v>103000</v>
      </c>
      <c r="D11" s="86">
        <f>+[2]BUDGET!$B$14</f>
        <v>1294896</v>
      </c>
      <c r="E11" s="86">
        <f>+[4]BUDGET!$C$14+[4]BUDGET!$E$14</f>
        <v>4485145</v>
      </c>
      <c r="F11" s="86">
        <f>+[4]BUDGET!$D$14</f>
        <v>181252</v>
      </c>
      <c r="G11" s="86">
        <f>+[3]BUDGET!$C$14</f>
        <v>3930000</v>
      </c>
      <c r="H11" s="86">
        <f>+[7]BUDGET!$B$14</f>
        <v>496000</v>
      </c>
      <c r="I11" s="86">
        <f>[1]BUDGET!$B$14</f>
        <v>6549250</v>
      </c>
      <c r="J11" s="86">
        <f>+[11]BUDGET!$B$14</f>
        <v>2653450</v>
      </c>
      <c r="K11" s="86">
        <f>+[12]BUDGET!$C$14+[12]BUDGET!$D$14+[12]BUDGET!$E$14+[12]BUDGET!$G$14</f>
        <v>156000</v>
      </c>
      <c r="L11" s="86">
        <f>+[12]BUDGET!$H$14</f>
        <v>6000</v>
      </c>
      <c r="M11" s="86">
        <f>+[12]BUDGET!$F$14</f>
        <v>509032</v>
      </c>
      <c r="N11" s="87">
        <f>SUM(C11:M11)</f>
        <v>20364025</v>
      </c>
    </row>
    <row r="12" spans="1:16" ht="19.899999999999999" customHeight="1" thickBot="1" x14ac:dyDescent="0.25">
      <c r="A12" s="38"/>
      <c r="B12" s="61" t="s">
        <v>124</v>
      </c>
      <c r="C12" s="86">
        <f>+[3]BUDGET!$D$16</f>
        <v>98850</v>
      </c>
      <c r="D12" s="86">
        <f>+[2]BUDGET!$B$16</f>
        <v>74897</v>
      </c>
      <c r="E12" s="86">
        <f>+[4]BUDGET!$C$16+[4]BUDGET!$E$16</f>
        <v>47100</v>
      </c>
      <c r="F12" s="86">
        <f>+[4]BUDGET!$D$16</f>
        <v>14400</v>
      </c>
      <c r="G12" s="86">
        <f>+[3]BUDGET!$C$16</f>
        <v>127000</v>
      </c>
      <c r="H12" s="86">
        <f>+[7]BUDGET!$B$16</f>
        <v>102000</v>
      </c>
      <c r="I12" s="86">
        <f>[1]BUDGET!$B$16</f>
        <v>82750</v>
      </c>
      <c r="J12" s="86">
        <f>+[11]BUDGET!$B$16</f>
        <v>24000</v>
      </c>
      <c r="K12" s="86">
        <f>+[12]BUDGET!$C$16+[12]BUDGET!$D$16+[12]BUDGET!$E$16+[12]BUDGET!$G$16</f>
        <v>109900</v>
      </c>
      <c r="L12" s="86">
        <f>+[12]BUDGET!$H$16</f>
        <v>3000</v>
      </c>
      <c r="M12" s="86">
        <f>+[12]BUDGET!$F$16</f>
        <v>13500</v>
      </c>
      <c r="N12" s="87">
        <f t="shared" si="0"/>
        <v>697397</v>
      </c>
    </row>
    <row r="13" spans="1:16" ht="19.899999999999999" customHeight="1" thickBot="1" x14ac:dyDescent="0.25">
      <c r="A13" s="38"/>
      <c r="B13" s="61" t="s">
        <v>125</v>
      </c>
      <c r="C13" s="86">
        <f>+[3]BUDGET!$D$17</f>
        <v>194532.21128362836</v>
      </c>
      <c r="D13" s="86">
        <f>+[2]BUDGET!$B$17</f>
        <v>129435.19746103491</v>
      </c>
      <c r="E13" s="86">
        <f>+[4]BUDGET!$C$17+[4]BUDGET!$E$17</f>
        <v>55265.130951682862</v>
      </c>
      <c r="F13" s="86">
        <f>+[4]BUDGET!$D$17+[11]BUDGET!$F$17</f>
        <v>61611.298447691319</v>
      </c>
      <c r="G13" s="86">
        <f>+[3]BUDGET!$C$17</f>
        <v>578174.48756637727</v>
      </c>
      <c r="H13" s="86">
        <f>+[7]BUDGET!$B$17</f>
        <v>187127.74646859552</v>
      </c>
      <c r="I13" s="86">
        <f>[1]BUDGET!$B$17</f>
        <v>236903.19467954722</v>
      </c>
      <c r="J13" s="86">
        <f>+[11]BUDGET!$B$17+-[11]BUDGET!$F$17</f>
        <v>173128.17467306842</v>
      </c>
      <c r="K13" s="86">
        <f>+[12]BUDGET!$C$17+[12]BUDGET!$D$17+[12]BUDGET!$E$17+[12]BUDGET!$G$17</f>
        <v>120347.24582884324</v>
      </c>
      <c r="L13" s="86">
        <f>+[12]BUDGET!$H$17</f>
        <v>0</v>
      </c>
      <c r="M13" s="86">
        <f>+[12]BUDGET!$F$17</f>
        <v>91272.34263953114</v>
      </c>
      <c r="N13" s="87">
        <f>SUM(C13:M13)</f>
        <v>1827797.03</v>
      </c>
    </row>
    <row r="14" spans="1:16" ht="19.899999999999999" customHeight="1" thickBot="1" x14ac:dyDescent="0.25">
      <c r="A14" s="38"/>
      <c r="B14" s="61" t="s">
        <v>126</v>
      </c>
      <c r="C14" s="199">
        <f>+[3]BUDGET!$D$23</f>
        <v>403007.51118789933</v>
      </c>
      <c r="D14" s="199">
        <f>+[2]BUDGET!$B$23</f>
        <v>315888.44104613276</v>
      </c>
      <c r="E14" s="199">
        <f>+[4]BUDGET!$E$23+[4]BUDGET!$C$23</f>
        <v>134875.33841629833</v>
      </c>
      <c r="F14" s="227">
        <f>-[4]BUDGET!$D$26+-[11]BUDGET!$F$26</f>
        <v>-3287104.558149796</v>
      </c>
      <c r="G14" s="199">
        <f>+[3]BUDGET!$C$23</f>
        <v>975957.94878033467</v>
      </c>
      <c r="H14" s="199">
        <f>+[7]BUDGET!$B$23</f>
        <v>456687.92776582664</v>
      </c>
      <c r="I14" s="199">
        <f>[1]BUDGET!$B$22</f>
        <v>578165.61734453205</v>
      </c>
      <c r="J14" s="199">
        <f>+[11]BUDGET!$B$23</f>
        <v>422521.77360877249</v>
      </c>
      <c r="K14" s="199">
        <f>+[12]BUDGET!$C$23+[12]BUDGET!$D$23</f>
        <v>0</v>
      </c>
      <c r="L14" s="199">
        <f>+[12]BUDGET!$H$23</f>
        <v>0</v>
      </c>
      <c r="M14" s="199">
        <v>0</v>
      </c>
      <c r="N14" s="87">
        <f>SUM(C14:M14)+0.1</f>
        <v>0.10000000029103831</v>
      </c>
    </row>
    <row r="15" spans="1:16" ht="19.899999999999999" customHeight="1" thickBot="1" x14ac:dyDescent="0.25">
      <c r="A15" s="38"/>
      <c r="B15" s="61" t="s">
        <v>127</v>
      </c>
      <c r="C15" s="86">
        <f>+[3]BUDGET!$D$18</f>
        <v>14900</v>
      </c>
      <c r="D15" s="86">
        <f>+[2]BUDGET!$B$18</f>
        <v>49800</v>
      </c>
      <c r="E15" s="86">
        <f>+[4]BUDGET!$C$18+[4]BUDGET!$E$18</f>
        <v>2000</v>
      </c>
      <c r="F15" s="86">
        <f>+[4]BUDGET!$D$18</f>
        <v>5500</v>
      </c>
      <c r="G15" s="86">
        <f>+[3]BUDGET!$C$18</f>
        <v>107500</v>
      </c>
      <c r="H15" s="86">
        <f>+[7]BUDGET!$B$18</f>
        <v>44500</v>
      </c>
      <c r="I15" s="86">
        <f>[1]BUDGET!$B$18</f>
        <v>35000</v>
      </c>
      <c r="J15" s="86">
        <f>+[11]BUDGET!$B$18</f>
        <v>30000</v>
      </c>
      <c r="K15" s="86">
        <f>+[12]BUDGET!$C$18+[12]BUDGET!$D$18+[12]BUDGET!$E$18+[12]BUDGET!$G$18</f>
        <v>23500</v>
      </c>
      <c r="L15" s="86">
        <f>+[12]BUDGET!$H$18</f>
        <v>0</v>
      </c>
      <c r="M15" s="86">
        <f>+[12]BUDGET!$F$18</f>
        <v>8500</v>
      </c>
      <c r="N15" s="87">
        <f>SUM(C15:M15)</f>
        <v>321200</v>
      </c>
    </row>
    <row r="16" spans="1:16" ht="19.899999999999999" customHeight="1" thickBot="1" x14ac:dyDescent="0.25">
      <c r="A16" s="38"/>
      <c r="B16" s="61" t="s">
        <v>128</v>
      </c>
      <c r="C16" s="86">
        <f>+[3]BUDGET!$D$24</f>
        <v>424117.87358290073</v>
      </c>
      <c r="D16" s="86">
        <f>+[2]BUDGET!$B$24</f>
        <v>332435.3273491197</v>
      </c>
      <c r="E16" s="86">
        <f>+[4]BUDGET!$C$24+[4]BUDGET!$E$24</f>
        <v>141940.38607192127</v>
      </c>
      <c r="F16" s="86">
        <f>+[4]BUDGET!$D$24+[11]BUDGET!$F$24</f>
        <v>158239.58683285041</v>
      </c>
      <c r="G16" s="86">
        <f>+[3]BUDGET!$C$24</f>
        <v>1027080.6336164225</v>
      </c>
      <c r="H16" s="86">
        <f>+[7]BUDGET!$B$24</f>
        <v>480610.18079813768</v>
      </c>
      <c r="I16" s="86">
        <f>[1]BUDGET!$B$23</f>
        <v>608451.12162830262</v>
      </c>
      <c r="J16" s="86">
        <f>+[11]BUDGET!$B$24+-[11]BUDGET!$F$24</f>
        <v>444654.33320888679</v>
      </c>
      <c r="K16" s="86">
        <v>0</v>
      </c>
      <c r="L16" s="86">
        <v>0</v>
      </c>
      <c r="M16" s="86">
        <f>-[12]BUDGET!$F$22</f>
        <v>-3617529.4430885413</v>
      </c>
      <c r="N16" s="87">
        <f>SUM(C16:M16)</f>
        <v>0</v>
      </c>
    </row>
    <row r="17" spans="1:14" ht="19.899999999999999" customHeight="1" thickBot="1" x14ac:dyDescent="0.25">
      <c r="A17" s="38"/>
      <c r="B17" s="61" t="s">
        <v>129</v>
      </c>
      <c r="C17" s="88">
        <f>+[3]BUDGET!$D$20</f>
        <v>66780</v>
      </c>
      <c r="D17" s="88">
        <f>+[2]BUDGET!$B$20</f>
        <v>116962</v>
      </c>
      <c r="E17" s="88">
        <f>+[4]BUDGET!$C$20+[4]BUDGET!$E$20</f>
        <v>1586568.6666666667</v>
      </c>
      <c r="F17" s="88">
        <f>+[4]BUDGET!$D$20</f>
        <v>901339.5</v>
      </c>
      <c r="G17" s="88">
        <f>+[3]BUDGET!$C$20</f>
        <v>420570</v>
      </c>
      <c r="H17" s="88">
        <f>+[7]BUDGET!$B$20</f>
        <v>392200</v>
      </c>
      <c r="I17" s="88">
        <f>[1]BUDGET!$B$20</f>
        <v>1380500</v>
      </c>
      <c r="J17" s="88">
        <f>+[11]BUDGET!$B$20</f>
        <v>164942.34</v>
      </c>
      <c r="K17" s="88">
        <f>+[12]BUDGET!$C$20+[12]BUDGET!$D$20+[12]BUDGET!$E$20+[12]BUDGET!$G$20</f>
        <v>999747</v>
      </c>
      <c r="L17" s="88">
        <f>+[12]BUDGET!$H$20</f>
        <v>191450</v>
      </c>
      <c r="M17" s="88">
        <f>+[12]BUDGET!$F$20</f>
        <v>263832</v>
      </c>
      <c r="N17" s="89">
        <f>SUM(C17:M17)-0.4</f>
        <v>6484891.1066666665</v>
      </c>
    </row>
    <row r="18" spans="1:14" ht="19.899999999999999" customHeight="1" x14ac:dyDescent="0.2">
      <c r="A18" s="38"/>
      <c r="B18" s="61" t="s">
        <v>130</v>
      </c>
      <c r="C18" s="77">
        <f t="shared" ref="C18:N18" si="1">SUM(C8:C17)</f>
        <v>5028681.0515309237</v>
      </c>
      <c r="D18" s="77">
        <f t="shared" si="1"/>
        <v>6202502.8271795865</v>
      </c>
      <c r="E18" s="77">
        <f t="shared" si="1"/>
        <v>8097962.962858228</v>
      </c>
      <c r="F18" s="77">
        <f t="shared" si="1"/>
        <v>-120999.9999999993</v>
      </c>
      <c r="G18" s="77">
        <f t="shared" si="1"/>
        <v>18826660.52664721</v>
      </c>
      <c r="H18" s="77">
        <f t="shared" si="1"/>
        <v>7104614.2644608198</v>
      </c>
      <c r="I18" s="77">
        <f t="shared" si="1"/>
        <v>16928157.645805035</v>
      </c>
      <c r="J18" s="77">
        <f t="shared" si="1"/>
        <v>8939709.8970469069</v>
      </c>
      <c r="K18" s="77">
        <v>0</v>
      </c>
      <c r="L18" s="77">
        <f t="shared" si="1"/>
        <v>200450</v>
      </c>
      <c r="M18" s="77">
        <f t="shared" si="1"/>
        <v>0</v>
      </c>
      <c r="N18" s="81">
        <f t="shared" si="1"/>
        <v>71207739.375528708</v>
      </c>
    </row>
    <row r="19" spans="1:14" ht="11.25" customHeight="1" x14ac:dyDescent="0.2">
      <c r="A19" s="38"/>
      <c r="B19" s="61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81"/>
    </row>
    <row r="20" spans="1:14" ht="19.899999999999999" customHeight="1" x14ac:dyDescent="0.2">
      <c r="A20" s="38"/>
      <c r="B20" s="61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73"/>
    </row>
    <row r="21" spans="1:14" ht="19.899999999999999" customHeight="1" x14ac:dyDescent="0.2">
      <c r="A21" s="38"/>
      <c r="B21" s="61" t="s">
        <v>131</v>
      </c>
      <c r="C21" s="41">
        <f>+[3]BUDGET!$D$19</f>
        <v>0</v>
      </c>
      <c r="D21" s="41">
        <f>+[2]BUDGET!$B$19</f>
        <v>84000</v>
      </c>
      <c r="E21" s="41">
        <f>+[4]BUDGET!$C$19</f>
        <v>40000</v>
      </c>
      <c r="F21" s="41">
        <f>+[4]BUDGET!$D$19</f>
        <v>121000</v>
      </c>
      <c r="G21" s="41">
        <f>+[3]BUDGET!$C$19</f>
        <v>0</v>
      </c>
      <c r="H21" s="41">
        <f>+[7]BUDGET!$B$19</f>
        <v>0</v>
      </c>
      <c r="I21" s="41">
        <v>0</v>
      </c>
      <c r="J21" s="41">
        <f>+[11]BUDGET!$B$19</f>
        <v>0</v>
      </c>
      <c r="K21" s="41">
        <f>+[12]BUDGET!$C$19+[12]BUDGET!$D$19</f>
        <v>0</v>
      </c>
      <c r="L21" s="41">
        <f>+[12]BUDGET!$E$19</f>
        <v>0</v>
      </c>
      <c r="M21" s="41">
        <f>+[12]BUDGET!$F$19</f>
        <v>0</v>
      </c>
      <c r="N21" s="82">
        <f>SUM(C21:M21)</f>
        <v>245000</v>
      </c>
    </row>
    <row r="22" spans="1:14" ht="19.899999999999999" customHeight="1" thickBot="1" x14ac:dyDescent="0.25">
      <c r="A22" s="38"/>
      <c r="B22" s="61" t="s">
        <v>132</v>
      </c>
      <c r="C22" s="40">
        <f>+[3]BUDGET!$D$15</f>
        <v>11610792</v>
      </c>
      <c r="D22" s="40">
        <f>+[2]BUDGET!$B$15</f>
        <v>7382137</v>
      </c>
      <c r="E22" s="40">
        <f>+[4]BUDGET!$C$15+[4]BUDGET!$E$15</f>
        <v>0</v>
      </c>
      <c r="F22" s="40">
        <f>+[4]BUDGET!$D$15</f>
        <v>0</v>
      </c>
      <c r="G22" s="40">
        <f>+[3]BUDGET!$C$15</f>
        <v>450796300</v>
      </c>
      <c r="H22" s="40">
        <f>+[7]BUDGET!$B$15</f>
        <v>2802188</v>
      </c>
      <c r="I22" s="40">
        <f>[1]BUDGET!$B$15</f>
        <v>6875000</v>
      </c>
      <c r="J22" s="40">
        <f>+[11]BUDGET!$B$15</f>
        <v>0</v>
      </c>
      <c r="K22" s="40">
        <v>0</v>
      </c>
      <c r="L22" s="40">
        <f>+[12]BUDGET!$E$15</f>
        <v>0</v>
      </c>
      <c r="M22" s="40">
        <v>0</v>
      </c>
      <c r="N22" s="83">
        <f>SUM(C22:M22)</f>
        <v>479466417</v>
      </c>
    </row>
    <row r="23" spans="1:14" ht="19.899999999999999" customHeight="1" x14ac:dyDescent="0.2">
      <c r="A23" s="38"/>
      <c r="B23" s="61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73"/>
    </row>
    <row r="24" spans="1:14" ht="19.899999999999999" customHeight="1" thickBot="1" x14ac:dyDescent="0.25">
      <c r="A24" s="38"/>
      <c r="B24" s="61" t="s">
        <v>133</v>
      </c>
      <c r="C24" s="42">
        <f>C22+C21+C18</f>
        <v>16639473.051530924</v>
      </c>
      <c r="D24" s="42">
        <f>D18+D22+D21</f>
        <v>13668639.827179587</v>
      </c>
      <c r="E24" s="42">
        <f>E18+E22+E21</f>
        <v>8137962.962858228</v>
      </c>
      <c r="F24" s="42">
        <f>+F18+F21+0.2</f>
        <v>0.20000000069849194</v>
      </c>
      <c r="G24" s="42">
        <f>G18+G22+G21</f>
        <v>469622960.52664721</v>
      </c>
      <c r="H24" s="42">
        <f>H22+H21+H18</f>
        <v>9906802.2644608207</v>
      </c>
      <c r="I24" s="42">
        <f>I22+I21+I18</f>
        <v>23803157.645805035</v>
      </c>
      <c r="J24" s="42">
        <f>J22+J21+J18</f>
        <v>8939709.8970469069</v>
      </c>
      <c r="K24" s="42">
        <f>K18+K22+K21</f>
        <v>0</v>
      </c>
      <c r="L24" s="42">
        <f>L18+L21+L22</f>
        <v>200450</v>
      </c>
      <c r="M24" s="42">
        <f>M18+M21+M22+0.2</f>
        <v>0.2</v>
      </c>
      <c r="N24" s="84">
        <f>N18+N22+N21</f>
        <v>550919156.37552869</v>
      </c>
    </row>
    <row r="25" spans="1:14" ht="11.25" customHeight="1" thickTop="1" thickBot="1" x14ac:dyDescent="0.25">
      <c r="B25" s="70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2"/>
    </row>
    <row r="26" spans="1:14" ht="19.899999999999999" customHeight="1" x14ac:dyDescent="0.2">
      <c r="M26" s="186"/>
      <c r="N26" s="186"/>
    </row>
    <row r="27" spans="1:14" ht="19.899999999999999" customHeight="1" x14ac:dyDescent="0.2">
      <c r="C27" s="207">
        <f>+C9/C8</f>
        <v>0.4627</v>
      </c>
      <c r="D27" s="207">
        <f t="shared" ref="D27:M27" si="2">+D9/D8</f>
        <v>0.46270000000000006</v>
      </c>
      <c r="E27" s="207">
        <f t="shared" si="2"/>
        <v>0.46269999999999994</v>
      </c>
      <c r="F27" s="207">
        <f t="shared" si="2"/>
        <v>0.47186502632740224</v>
      </c>
      <c r="G27" s="207">
        <f t="shared" si="2"/>
        <v>0.4627</v>
      </c>
      <c r="H27" s="207">
        <f t="shared" si="2"/>
        <v>0.4627</v>
      </c>
      <c r="I27" s="207">
        <f t="shared" si="2"/>
        <v>0.46357673462717591</v>
      </c>
      <c r="J27" s="207">
        <f t="shared" si="2"/>
        <v>0.46269999999999994</v>
      </c>
      <c r="K27" s="207">
        <f t="shared" si="2"/>
        <v>0.4627</v>
      </c>
      <c r="L27" s="207" t="e">
        <f t="shared" si="2"/>
        <v>#DIV/0!</v>
      </c>
      <c r="M27" s="207">
        <f t="shared" si="2"/>
        <v>0.46269999999999994</v>
      </c>
    </row>
  </sheetData>
  <customSheetViews>
    <customSheetView guid="{8970DFA1-A026-4639-BD60-39EC20285CCC}" showRuler="0">
      <selection activeCell="C34" sqref="C34"/>
    </customSheetView>
    <customSheetView guid="{AADB8EA3-75F0-4468-B5D5-C7110D6EC38B}" fitToPage="1" showRuler="0">
      <selection activeCell="C34" sqref="C34"/>
      <pageMargins left="0" right="0" top="0" bottom="0" header="0" footer="0"/>
      <pageSetup scale="83" orientation="landscape" r:id="rId1"/>
      <headerFooter alignWithMargins="0"/>
    </customSheetView>
    <customSheetView guid="{1D9F4367-0C2F-46F1-9E55-939D20D76F5B}" fitToPage="1" showRuler="0">
      <selection activeCell="C34" sqref="C34"/>
      <pageMargins left="0" right="0" top="0" bottom="0" header="0" footer="0"/>
      <pageSetup scale="83" orientation="landscape" r:id="rId2"/>
      <headerFooter alignWithMargins="0"/>
    </customSheetView>
    <customSheetView guid="{921A7AC6-7D1A-435F-A825-B8B8C1A90F20}" fitToPage="1" showRuler="0">
      <selection activeCell="C34" sqref="C34"/>
      <pageMargins left="0" right="0" top="0" bottom="0" header="0" footer="0"/>
      <pageSetup scale="83" orientation="landscape" r:id="rId3"/>
      <headerFooter alignWithMargins="0"/>
    </customSheetView>
    <customSheetView guid="{ED9CD846-0F6B-4BF7-A940-412E425E8FCE}" fitToPage="1" showRuler="0">
      <selection activeCell="C34" sqref="C34"/>
      <pageMargins left="0" right="0" top="0" bottom="0" header="0" footer="0"/>
      <pageSetup scale="83" orientation="landscape" r:id="rId4"/>
      <headerFooter alignWithMargins="0"/>
    </customSheetView>
    <customSheetView guid="{497CB486-623F-41B0-B370-EF2A82E78B1D}" fitToPage="1" showRuler="0">
      <selection activeCell="C34" sqref="C34"/>
      <pageMargins left="0" right="0" top="0" bottom="0" header="0" footer="0"/>
      <pageSetup scale="83" orientation="landscape" r:id="rId5"/>
      <headerFooter alignWithMargins="0"/>
    </customSheetView>
    <customSheetView guid="{20CF2976-B2A7-4F04-88DC-0AB25CA8A6C6}" fitToPage="1" showRuler="0">
      <selection activeCell="C34" sqref="C34"/>
      <pageMargins left="0" right="0" top="0" bottom="0" header="0" footer="0"/>
      <pageSetup scale="83" orientation="landscape" r:id="rId6"/>
      <headerFooter alignWithMargins="0"/>
    </customSheetView>
    <customSheetView guid="{CB724201-FBEC-4626-9DD9-AEC98BB80DB0}" fitToPage="1" showRuler="0">
      <selection activeCell="C34" sqref="C34"/>
      <pageMargins left="0" right="0" top="0" bottom="0" header="0" footer="0"/>
      <pageSetup scale="83" orientation="landscape" r:id="rId7"/>
      <headerFooter alignWithMargins="0"/>
    </customSheetView>
  </customSheetViews>
  <phoneticPr fontId="0" type="noConversion"/>
  <printOptions horizontalCentered="1"/>
  <pageMargins left="0.45" right="0.45" top="1.25" bottom="0.75" header="0.3" footer="0.3"/>
  <pageSetup scale="67" fitToHeight="0" orientation="landscape" r:id="rId8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A8F72-2EF8-44F3-A484-C14A02230D42}">
  <sheetPr>
    <pageSetUpPr fitToPage="1"/>
  </sheetPr>
  <dimension ref="A2:M39"/>
  <sheetViews>
    <sheetView showOutlineSymbols="0" zoomScale="50" zoomScaleNormal="50" workbookViewId="0">
      <selection activeCell="B8" sqref="B8"/>
    </sheetView>
  </sheetViews>
  <sheetFormatPr defaultRowHeight="15" x14ac:dyDescent="0.2"/>
  <cols>
    <col min="1" max="1" width="37.7109375" customWidth="1"/>
    <col min="2" max="3" width="14.7109375" style="10" customWidth="1"/>
  </cols>
  <sheetData>
    <row r="2" spans="1:6" ht="15.75" x14ac:dyDescent="0.25">
      <c r="A2" s="15" t="s">
        <v>134</v>
      </c>
      <c r="B2" s="16"/>
    </row>
    <row r="3" spans="1:6" ht="15.75" x14ac:dyDescent="0.25">
      <c r="A3" s="15" t="s">
        <v>68</v>
      </c>
      <c r="B3" s="16"/>
    </row>
    <row r="4" spans="1:6" ht="39.75" customHeight="1" thickBot="1" x14ac:dyDescent="0.25">
      <c r="A4" s="90"/>
      <c r="B4" s="69">
        <v>2024</v>
      </c>
      <c r="C4" s="69" t="s">
        <v>69</v>
      </c>
      <c r="D4" s="12"/>
    </row>
    <row r="5" spans="1:6" ht="19.899999999999999" customHeight="1" thickBot="1" x14ac:dyDescent="0.25">
      <c r="A5" s="76" t="s">
        <v>119</v>
      </c>
      <c r="B5" s="91"/>
      <c r="C5" s="92"/>
    </row>
    <row r="6" spans="1:6" ht="19.899999999999999" customHeight="1" thickBot="1" x14ac:dyDescent="0.25">
      <c r="A6" s="210" t="s">
        <v>120</v>
      </c>
      <c r="B6" s="211">
        <f>+ALLEXP!K8-59200</f>
        <v>2427428.9153710268</v>
      </c>
      <c r="C6" s="212">
        <v>1905453.1068923268</v>
      </c>
      <c r="F6" s="12"/>
    </row>
    <row r="7" spans="1:6" ht="19.899999999999999" customHeight="1" thickBot="1" x14ac:dyDescent="0.25">
      <c r="A7" s="213" t="s">
        <v>135</v>
      </c>
      <c r="B7" s="103">
        <f>+ALLEXP!K9-27392</f>
        <v>1123171.1991421741</v>
      </c>
      <c r="C7" s="214">
        <v>895944.05086077214</v>
      </c>
    </row>
    <row r="8" spans="1:6" ht="19.899999999999999" customHeight="1" thickBot="1" x14ac:dyDescent="0.25">
      <c r="A8" s="213"/>
      <c r="B8" s="103"/>
      <c r="C8" s="214"/>
      <c r="D8" s="12"/>
    </row>
    <row r="9" spans="1:6" ht="19.899999999999999" customHeight="1" thickBot="1" x14ac:dyDescent="0.25">
      <c r="A9" s="213" t="s">
        <v>136</v>
      </c>
      <c r="B9" s="127">
        <f>+B7+B6</f>
        <v>3550600.1145132007</v>
      </c>
      <c r="C9" s="215">
        <v>2801397.1577530988</v>
      </c>
    </row>
    <row r="10" spans="1:6" ht="19.899999999999999" customHeight="1" thickBot="1" x14ac:dyDescent="0.25">
      <c r="A10" s="213" t="s">
        <v>137</v>
      </c>
      <c r="B10" s="198">
        <v>5000</v>
      </c>
      <c r="C10" s="214">
        <v>5000</v>
      </c>
    </row>
    <row r="11" spans="1:6" ht="19.899999999999999" customHeight="1" thickBot="1" x14ac:dyDescent="0.25">
      <c r="A11" s="213" t="s">
        <v>138</v>
      </c>
      <c r="B11" s="198">
        <v>85000</v>
      </c>
      <c r="C11" s="214">
        <v>97000</v>
      </c>
    </row>
    <row r="12" spans="1:6" ht="19.899999999999999" customHeight="1" thickBot="1" x14ac:dyDescent="0.25">
      <c r="A12" s="213" t="s">
        <v>139</v>
      </c>
      <c r="B12" s="198">
        <v>64000</v>
      </c>
      <c r="C12" s="214">
        <v>64000</v>
      </c>
    </row>
    <row r="13" spans="1:6" ht="19.899999999999999" customHeight="1" thickBot="1" x14ac:dyDescent="0.25">
      <c r="A13" s="213" t="s">
        <v>140</v>
      </c>
      <c r="B13" s="198">
        <v>2000</v>
      </c>
      <c r="C13" s="214">
        <v>5000</v>
      </c>
    </row>
    <row r="14" spans="1:6" ht="19.899999999999999" customHeight="1" thickBot="1" x14ac:dyDescent="0.25">
      <c r="A14" s="213" t="s">
        <v>141</v>
      </c>
      <c r="B14" s="103">
        <v>109900</v>
      </c>
      <c r="C14" s="214">
        <v>79500</v>
      </c>
    </row>
    <row r="15" spans="1:6" ht="19.899999999999999" customHeight="1" thickBot="1" x14ac:dyDescent="0.25">
      <c r="A15" s="213" t="s">
        <v>125</v>
      </c>
      <c r="B15" s="103">
        <v>120347</v>
      </c>
      <c r="C15" s="214">
        <v>119008</v>
      </c>
    </row>
    <row r="16" spans="1:6" ht="19.899999999999999" customHeight="1" thickBot="1" x14ac:dyDescent="0.25">
      <c r="A16" s="213" t="s">
        <v>142</v>
      </c>
      <c r="B16" s="103">
        <v>9207</v>
      </c>
      <c r="C16" s="214">
        <v>7989</v>
      </c>
    </row>
    <row r="17" spans="1:13" ht="19.899999999999999" customHeight="1" thickBot="1" x14ac:dyDescent="0.25">
      <c r="A17" s="213" t="s">
        <v>143</v>
      </c>
      <c r="B17" s="103">
        <v>6000</v>
      </c>
      <c r="C17" s="214">
        <v>6500</v>
      </c>
    </row>
    <row r="18" spans="1:13" ht="19.899999999999999" customHeight="1" thickBot="1" x14ac:dyDescent="0.25">
      <c r="A18" s="213" t="s">
        <v>144</v>
      </c>
      <c r="B18" s="103">
        <v>5000</v>
      </c>
      <c r="C18" s="214">
        <v>5000</v>
      </c>
    </row>
    <row r="19" spans="1:13" ht="19.899999999999999" customHeight="1" thickBot="1" x14ac:dyDescent="0.25">
      <c r="A19" s="213" t="s">
        <v>145</v>
      </c>
      <c r="B19" s="103">
        <v>800</v>
      </c>
      <c r="C19" s="214">
        <v>800</v>
      </c>
    </row>
    <row r="20" spans="1:13" ht="19.899999999999999" customHeight="1" thickBot="1" x14ac:dyDescent="0.25">
      <c r="A20" s="213" t="s">
        <v>146</v>
      </c>
      <c r="B20" s="103">
        <v>1700</v>
      </c>
      <c r="C20" s="214">
        <v>1700</v>
      </c>
    </row>
    <row r="21" spans="1:13" ht="19.899999999999999" customHeight="1" thickBot="1" x14ac:dyDescent="0.25">
      <c r="A21" s="213" t="s">
        <v>147</v>
      </c>
      <c r="B21" s="103">
        <v>2300</v>
      </c>
      <c r="C21" s="214">
        <v>2050</v>
      </c>
    </row>
    <row r="22" spans="1:13" ht="19.899999999999999" customHeight="1" thickBot="1" x14ac:dyDescent="0.25">
      <c r="A22" s="213" t="s">
        <v>148</v>
      </c>
      <c r="B22" s="103">
        <v>8000</v>
      </c>
      <c r="C22" s="214">
        <v>3000</v>
      </c>
    </row>
    <row r="23" spans="1:13" ht="19.899999999999999" customHeight="1" thickBot="1" x14ac:dyDescent="0.25">
      <c r="A23" s="213" t="s">
        <v>149</v>
      </c>
      <c r="B23" s="103">
        <v>850</v>
      </c>
      <c r="C23" s="214">
        <v>850</v>
      </c>
    </row>
    <row r="24" spans="1:13" ht="19.899999999999999" hidden="1" customHeight="1" thickBot="1" x14ac:dyDescent="0.25">
      <c r="A24" s="213" t="s">
        <v>150</v>
      </c>
      <c r="B24" s="103"/>
      <c r="C24" s="214"/>
    </row>
    <row r="25" spans="1:13" ht="19.899999999999999" customHeight="1" thickBot="1" x14ac:dyDescent="0.25">
      <c r="A25" s="213" t="s">
        <v>151</v>
      </c>
      <c r="B25" s="103">
        <v>83500</v>
      </c>
      <c r="C25" s="214">
        <v>75500</v>
      </c>
    </row>
    <row r="26" spans="1:13" ht="19.899999999999999" customHeight="1" thickBot="1" x14ac:dyDescent="0.25">
      <c r="A26" s="213" t="s">
        <v>152</v>
      </c>
      <c r="B26" s="103">
        <v>86500</v>
      </c>
      <c r="C26" s="214">
        <v>64500</v>
      </c>
      <c r="D26" s="209"/>
      <c r="E26" s="52"/>
      <c r="F26" s="52"/>
      <c r="G26" s="52"/>
      <c r="H26" s="52"/>
      <c r="I26" s="52"/>
      <c r="J26" s="52"/>
      <c r="K26" s="52"/>
      <c r="L26" s="52"/>
      <c r="M26" s="52"/>
    </row>
    <row r="27" spans="1:13" ht="19.899999999999999" customHeight="1" thickBot="1" x14ac:dyDescent="0.25">
      <c r="A27" s="213" t="s">
        <v>153</v>
      </c>
      <c r="B27" s="103">
        <v>5000</v>
      </c>
      <c r="C27" s="214">
        <v>5000</v>
      </c>
    </row>
    <row r="28" spans="1:13" ht="19.899999999999999" customHeight="1" thickBot="1" x14ac:dyDescent="0.25">
      <c r="A28" s="213" t="s">
        <v>154</v>
      </c>
      <c r="B28" s="103">
        <v>168340</v>
      </c>
      <c r="C28" s="214">
        <v>164500</v>
      </c>
    </row>
    <row r="29" spans="1:13" ht="19.899999999999999" customHeight="1" thickBot="1" x14ac:dyDescent="0.25">
      <c r="A29" s="213" t="s">
        <v>127</v>
      </c>
      <c r="B29" s="103">
        <v>23500</v>
      </c>
      <c r="C29" s="214">
        <v>24500</v>
      </c>
    </row>
    <row r="30" spans="1:13" ht="19.899999999999999" customHeight="1" thickBot="1" x14ac:dyDescent="0.25">
      <c r="A30" s="213" t="s">
        <v>155</v>
      </c>
      <c r="B30" s="103">
        <v>2550</v>
      </c>
      <c r="C30" s="214">
        <v>3000</v>
      </c>
    </row>
    <row r="31" spans="1:13" ht="19.899999999999999" customHeight="1" thickBot="1" x14ac:dyDescent="0.25">
      <c r="A31" s="213" t="s">
        <v>156</v>
      </c>
      <c r="B31" s="103">
        <v>620000</v>
      </c>
      <c r="C31" s="214">
        <v>200000</v>
      </c>
    </row>
    <row r="32" spans="1:13" ht="19.899999999999999" customHeight="1" thickBot="1" x14ac:dyDescent="0.25">
      <c r="A32" s="213" t="s">
        <v>157</v>
      </c>
      <c r="B32" s="104"/>
      <c r="C32" s="216"/>
      <c r="D32" s="12"/>
    </row>
    <row r="33" spans="1:6" ht="19.899999999999999" customHeight="1" thickBot="1" x14ac:dyDescent="0.25">
      <c r="A33" s="213" t="s">
        <v>158</v>
      </c>
      <c r="B33" s="128">
        <f>SUM(B9:B32)</f>
        <v>4960094.1145132007</v>
      </c>
      <c r="C33" s="217">
        <v>3735794.1577530988</v>
      </c>
    </row>
    <row r="34" spans="1:6" ht="19.899999999999999" customHeight="1" thickBot="1" x14ac:dyDescent="0.25">
      <c r="A34" s="213"/>
      <c r="B34" s="129"/>
      <c r="C34" s="218"/>
      <c r="F34" s="10"/>
    </row>
    <row r="35" spans="1:6" ht="19.899999999999999" customHeight="1" thickBot="1" x14ac:dyDescent="0.25">
      <c r="A35" s="213" t="s">
        <v>159</v>
      </c>
      <c r="B35" s="129"/>
      <c r="C35" s="218"/>
    </row>
    <row r="36" spans="1:6" ht="19.899999999999999" customHeight="1" thickBot="1" x14ac:dyDescent="0.25">
      <c r="A36" s="213" t="s">
        <v>160</v>
      </c>
      <c r="B36" s="130">
        <f>+Alloc!C6</f>
        <v>37875236.938782774</v>
      </c>
      <c r="C36" s="219">
        <v>31340561.022782054</v>
      </c>
    </row>
    <row r="37" spans="1:6" ht="19.899999999999999" customHeight="1" thickBot="1" x14ac:dyDescent="0.25">
      <c r="A37" s="213"/>
      <c r="B37" s="131"/>
      <c r="C37" s="220"/>
    </row>
    <row r="38" spans="1:6" ht="19.899999999999999" customHeight="1" thickBot="1" x14ac:dyDescent="0.25">
      <c r="A38" s="221" t="s">
        <v>161</v>
      </c>
      <c r="B38" s="206">
        <f>+B33/B36</f>
        <v>0.13095876132815043</v>
      </c>
      <c r="C38" s="222">
        <v>0.11919997714902035</v>
      </c>
    </row>
    <row r="39" spans="1:6" ht="11.25" customHeight="1" thickTop="1" thickBot="1" x14ac:dyDescent="0.25">
      <c r="A39" s="223"/>
      <c r="B39" s="224"/>
      <c r="C39" s="225"/>
    </row>
  </sheetData>
  <printOptions horizontalCentered="1"/>
  <pageMargins left="0.7" right="0.7" top="0.75" bottom="0.75" header="0.3" footer="0.3"/>
  <pageSetup scale="9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M39"/>
  <sheetViews>
    <sheetView showOutlineSymbols="0" topLeftCell="A19" zoomScaleNormal="100" workbookViewId="0">
      <selection activeCell="B39" sqref="B39"/>
    </sheetView>
  </sheetViews>
  <sheetFormatPr defaultRowHeight="15" x14ac:dyDescent="0.2"/>
  <cols>
    <col min="1" max="1" width="37.7109375" customWidth="1"/>
    <col min="2" max="3" width="14.7109375" style="10" customWidth="1"/>
  </cols>
  <sheetData>
    <row r="2" spans="1:6" ht="15.75" x14ac:dyDescent="0.25">
      <c r="A2" s="15" t="s">
        <v>134</v>
      </c>
      <c r="B2" s="16"/>
    </row>
    <row r="3" spans="1:6" ht="15.75" x14ac:dyDescent="0.25">
      <c r="A3" s="15" t="s">
        <v>68</v>
      </c>
      <c r="B3" s="16"/>
    </row>
    <row r="4" spans="1:6" ht="39.75" customHeight="1" thickBot="1" x14ac:dyDescent="0.25">
      <c r="A4" s="90"/>
      <c r="B4" s="69">
        <v>2024</v>
      </c>
      <c r="C4" s="69" t="s">
        <v>69</v>
      </c>
      <c r="D4" s="12"/>
    </row>
    <row r="5" spans="1:6" ht="19.899999999999999" customHeight="1" thickBot="1" x14ac:dyDescent="0.25">
      <c r="A5" s="76" t="s">
        <v>119</v>
      </c>
      <c r="B5" s="91"/>
      <c r="C5" s="92"/>
    </row>
    <row r="6" spans="1:6" ht="19.899999999999999" customHeight="1" thickBot="1" x14ac:dyDescent="0.25">
      <c r="A6" s="210" t="s">
        <v>120</v>
      </c>
      <c r="B6" s="211">
        <f>+ALLEXP!K8</f>
        <v>2486628.9153710268</v>
      </c>
      <c r="C6" s="212">
        <v>1905453.1068923268</v>
      </c>
      <c r="F6" s="12"/>
    </row>
    <row r="7" spans="1:6" ht="19.899999999999999" customHeight="1" thickBot="1" x14ac:dyDescent="0.25">
      <c r="A7" s="213" t="s">
        <v>135</v>
      </c>
      <c r="B7" s="103">
        <f>+ALLEXP!K9</f>
        <v>1150563.1991421741</v>
      </c>
      <c r="C7" s="214">
        <v>895944.05086077214</v>
      </c>
    </row>
    <row r="8" spans="1:6" ht="19.899999999999999" customHeight="1" thickBot="1" x14ac:dyDescent="0.25">
      <c r="A8" s="213"/>
      <c r="B8" s="103"/>
      <c r="C8" s="214"/>
      <c r="D8" s="12"/>
    </row>
    <row r="9" spans="1:6" ht="19.899999999999999" customHeight="1" thickBot="1" x14ac:dyDescent="0.25">
      <c r="A9" s="213" t="s">
        <v>136</v>
      </c>
      <c r="B9" s="127">
        <f>+B7+B6</f>
        <v>3637192.1145132007</v>
      </c>
      <c r="C9" s="215">
        <v>2801397.1577530988</v>
      </c>
    </row>
    <row r="10" spans="1:6" ht="19.899999999999999" customHeight="1" thickBot="1" x14ac:dyDescent="0.25">
      <c r="A10" s="213" t="s">
        <v>137</v>
      </c>
      <c r="B10" s="198">
        <v>5000</v>
      </c>
      <c r="C10" s="214">
        <v>5000</v>
      </c>
    </row>
    <row r="11" spans="1:6" ht="19.899999999999999" customHeight="1" thickBot="1" x14ac:dyDescent="0.25">
      <c r="A11" s="213" t="s">
        <v>138</v>
      </c>
      <c r="B11" s="198">
        <v>85000</v>
      </c>
      <c r="C11" s="214">
        <v>97000</v>
      </c>
    </row>
    <row r="12" spans="1:6" ht="19.899999999999999" customHeight="1" thickBot="1" x14ac:dyDescent="0.25">
      <c r="A12" s="213" t="s">
        <v>139</v>
      </c>
      <c r="B12" s="198">
        <v>64000</v>
      </c>
      <c r="C12" s="214">
        <v>64000</v>
      </c>
    </row>
    <row r="13" spans="1:6" ht="19.899999999999999" customHeight="1" thickBot="1" x14ac:dyDescent="0.25">
      <c r="A13" s="213" t="s">
        <v>140</v>
      </c>
      <c r="B13" s="198">
        <v>2000</v>
      </c>
      <c r="C13" s="214">
        <v>5000</v>
      </c>
    </row>
    <row r="14" spans="1:6" ht="19.899999999999999" customHeight="1" thickBot="1" x14ac:dyDescent="0.25">
      <c r="A14" s="213" t="s">
        <v>141</v>
      </c>
      <c r="B14" s="103">
        <v>109900</v>
      </c>
      <c r="C14" s="214">
        <v>79500</v>
      </c>
    </row>
    <row r="15" spans="1:6" ht="19.899999999999999" customHeight="1" thickBot="1" x14ac:dyDescent="0.25">
      <c r="A15" s="213" t="s">
        <v>125</v>
      </c>
      <c r="B15" s="103">
        <v>120347</v>
      </c>
      <c r="C15" s="214">
        <v>119008</v>
      </c>
    </row>
    <row r="16" spans="1:6" ht="19.899999999999999" customHeight="1" thickBot="1" x14ac:dyDescent="0.25">
      <c r="A16" s="213" t="s">
        <v>142</v>
      </c>
      <c r="B16" s="103">
        <v>9207</v>
      </c>
      <c r="C16" s="214">
        <v>7989</v>
      </c>
    </row>
    <row r="17" spans="1:13" ht="19.899999999999999" customHeight="1" thickBot="1" x14ac:dyDescent="0.25">
      <c r="A17" s="213" t="s">
        <v>143</v>
      </c>
      <c r="B17" s="103">
        <v>6000</v>
      </c>
      <c r="C17" s="214">
        <v>6500</v>
      </c>
    </row>
    <row r="18" spans="1:13" ht="19.899999999999999" customHeight="1" thickBot="1" x14ac:dyDescent="0.25">
      <c r="A18" s="213" t="s">
        <v>144</v>
      </c>
      <c r="B18" s="103">
        <v>5000</v>
      </c>
      <c r="C18" s="214">
        <v>5000</v>
      </c>
    </row>
    <row r="19" spans="1:13" ht="19.899999999999999" customHeight="1" thickBot="1" x14ac:dyDescent="0.25">
      <c r="A19" s="213" t="s">
        <v>145</v>
      </c>
      <c r="B19" s="103">
        <v>800</v>
      </c>
      <c r="C19" s="214">
        <v>800</v>
      </c>
    </row>
    <row r="20" spans="1:13" ht="19.899999999999999" customHeight="1" thickBot="1" x14ac:dyDescent="0.25">
      <c r="A20" s="213" t="s">
        <v>146</v>
      </c>
      <c r="B20" s="103">
        <v>1700</v>
      </c>
      <c r="C20" s="214">
        <v>1700</v>
      </c>
    </row>
    <row r="21" spans="1:13" ht="19.899999999999999" customHeight="1" thickBot="1" x14ac:dyDescent="0.25">
      <c r="A21" s="213" t="s">
        <v>147</v>
      </c>
      <c r="B21" s="103">
        <v>2300</v>
      </c>
      <c r="C21" s="214">
        <v>2050</v>
      </c>
    </row>
    <row r="22" spans="1:13" ht="19.899999999999999" customHeight="1" thickBot="1" x14ac:dyDescent="0.25">
      <c r="A22" s="213" t="s">
        <v>148</v>
      </c>
      <c r="B22" s="103">
        <v>8000</v>
      </c>
      <c r="C22" s="214">
        <v>3000</v>
      </c>
    </row>
    <row r="23" spans="1:13" ht="19.899999999999999" customHeight="1" thickBot="1" x14ac:dyDescent="0.25">
      <c r="A23" s="213" t="s">
        <v>149</v>
      </c>
      <c r="B23" s="103">
        <v>850</v>
      </c>
      <c r="C23" s="214">
        <v>850</v>
      </c>
    </row>
    <row r="24" spans="1:13" ht="19.899999999999999" hidden="1" customHeight="1" thickBot="1" x14ac:dyDescent="0.25">
      <c r="A24" s="213" t="s">
        <v>150</v>
      </c>
      <c r="B24" s="103"/>
      <c r="C24" s="214"/>
    </row>
    <row r="25" spans="1:13" ht="19.899999999999999" customHeight="1" thickBot="1" x14ac:dyDescent="0.25">
      <c r="A25" s="213" t="s">
        <v>151</v>
      </c>
      <c r="B25" s="103">
        <v>83500</v>
      </c>
      <c r="C25" s="214">
        <v>75500</v>
      </c>
    </row>
    <row r="26" spans="1:13" ht="19.899999999999999" customHeight="1" thickBot="1" x14ac:dyDescent="0.25">
      <c r="A26" s="213" t="s">
        <v>152</v>
      </c>
      <c r="B26" s="103">
        <v>86500</v>
      </c>
      <c r="C26" s="214">
        <v>64500</v>
      </c>
      <c r="D26" s="209"/>
      <c r="E26" s="52"/>
      <c r="F26" s="52"/>
      <c r="G26" s="52"/>
      <c r="H26" s="52"/>
      <c r="I26" s="52"/>
      <c r="J26" s="52"/>
      <c r="K26" s="52"/>
      <c r="L26" s="52"/>
      <c r="M26" s="52"/>
    </row>
    <row r="27" spans="1:13" ht="19.899999999999999" customHeight="1" thickBot="1" x14ac:dyDescent="0.25">
      <c r="A27" s="213" t="s">
        <v>153</v>
      </c>
      <c r="B27" s="103">
        <v>5000</v>
      </c>
      <c r="C27" s="214">
        <v>5000</v>
      </c>
    </row>
    <row r="28" spans="1:13" ht="19.899999999999999" customHeight="1" thickBot="1" x14ac:dyDescent="0.25">
      <c r="A28" s="213" t="s">
        <v>154</v>
      </c>
      <c r="B28" s="103">
        <v>168340</v>
      </c>
      <c r="C28" s="214">
        <v>164500</v>
      </c>
    </row>
    <row r="29" spans="1:13" ht="19.899999999999999" customHeight="1" thickBot="1" x14ac:dyDescent="0.25">
      <c r="A29" s="213" t="s">
        <v>127</v>
      </c>
      <c r="B29" s="103">
        <v>23500</v>
      </c>
      <c r="C29" s="214">
        <v>24500</v>
      </c>
    </row>
    <row r="30" spans="1:13" ht="19.899999999999999" customHeight="1" thickBot="1" x14ac:dyDescent="0.25">
      <c r="A30" s="213" t="s">
        <v>155</v>
      </c>
      <c r="B30" s="103">
        <v>2550</v>
      </c>
      <c r="C30" s="214">
        <v>3000</v>
      </c>
    </row>
    <row r="31" spans="1:13" ht="19.899999999999999" customHeight="1" thickBot="1" x14ac:dyDescent="0.25">
      <c r="A31" s="213" t="s">
        <v>156</v>
      </c>
      <c r="B31" s="103">
        <v>620000</v>
      </c>
      <c r="C31" s="214">
        <v>200000</v>
      </c>
    </row>
    <row r="32" spans="1:13" ht="19.899999999999999" customHeight="1" thickBot="1" x14ac:dyDescent="0.25">
      <c r="A32" s="213" t="s">
        <v>157</v>
      </c>
      <c r="B32" s="104"/>
      <c r="C32" s="216"/>
      <c r="D32" s="12"/>
    </row>
    <row r="33" spans="1:6" ht="19.899999999999999" customHeight="1" thickBot="1" x14ac:dyDescent="0.25">
      <c r="A33" s="213" t="s">
        <v>158</v>
      </c>
      <c r="B33" s="128">
        <f>SUM(B9:B32)</f>
        <v>5046686.1145132007</v>
      </c>
      <c r="C33" s="217">
        <v>3735794.1577530988</v>
      </c>
    </row>
    <row r="34" spans="1:6" ht="19.899999999999999" customHeight="1" thickBot="1" x14ac:dyDescent="0.25">
      <c r="A34" s="213"/>
      <c r="B34" s="129"/>
      <c r="C34" s="218"/>
      <c r="F34" s="10"/>
    </row>
    <row r="35" spans="1:6" ht="19.899999999999999" customHeight="1" thickBot="1" x14ac:dyDescent="0.25">
      <c r="A35" s="213" t="s">
        <v>159</v>
      </c>
      <c r="B35" s="129"/>
      <c r="C35" s="218"/>
    </row>
    <row r="36" spans="1:6" ht="19.899999999999999" customHeight="1" thickBot="1" x14ac:dyDescent="0.25">
      <c r="A36" s="213" t="s">
        <v>160</v>
      </c>
      <c r="B36" s="130">
        <f>+Alloc!C6</f>
        <v>37875236.938782774</v>
      </c>
      <c r="C36" s="219">
        <v>31340561.022782054</v>
      </c>
    </row>
    <row r="37" spans="1:6" ht="19.899999999999999" customHeight="1" thickBot="1" x14ac:dyDescent="0.25">
      <c r="A37" s="213"/>
      <c r="B37" s="131"/>
      <c r="C37" s="220"/>
    </row>
    <row r="38" spans="1:6" ht="19.899999999999999" customHeight="1" thickBot="1" x14ac:dyDescent="0.25">
      <c r="A38" s="221" t="s">
        <v>161</v>
      </c>
      <c r="B38" s="206">
        <f>+B33/B36</f>
        <v>0.13324500445159168</v>
      </c>
      <c r="C38" s="222">
        <v>0.11919997714902035</v>
      </c>
    </row>
    <row r="39" spans="1:6" ht="11.25" customHeight="1" thickTop="1" thickBot="1" x14ac:dyDescent="0.25">
      <c r="A39" s="223"/>
      <c r="B39" s="224"/>
      <c r="C39" s="225"/>
    </row>
  </sheetData>
  <customSheetViews>
    <customSheetView guid="{8970DFA1-A026-4639-BD60-39EC20285CCC}" showRuler="0" topLeftCell="A8">
      <selection activeCell="C34" sqref="C34"/>
    </customSheetView>
    <customSheetView guid="{AADB8EA3-75F0-4468-B5D5-C7110D6EC38B}" fitToPage="1" showRuler="0" topLeftCell="A8">
      <selection activeCell="C34" sqref="C34"/>
      <pageMargins left="0" right="0" top="0" bottom="0" header="0" footer="0"/>
      <pageSetup orientation="portrait" r:id="rId1"/>
      <headerFooter alignWithMargins="0"/>
    </customSheetView>
    <customSheetView guid="{1D9F4367-0C2F-46F1-9E55-939D20D76F5B}" fitToPage="1" showRuler="0" topLeftCell="A8">
      <selection activeCell="C34" sqref="C34"/>
      <pageMargins left="0" right="0" top="0" bottom="0" header="0" footer="0"/>
      <pageSetup orientation="portrait" r:id="rId2"/>
      <headerFooter alignWithMargins="0"/>
    </customSheetView>
    <customSheetView guid="{921A7AC6-7D1A-435F-A825-B8B8C1A90F20}" fitToPage="1" showRuler="0" topLeftCell="A8">
      <selection activeCell="C34" sqref="C34"/>
      <pageMargins left="0" right="0" top="0" bottom="0" header="0" footer="0"/>
      <pageSetup orientation="portrait" r:id="rId3"/>
      <headerFooter alignWithMargins="0"/>
    </customSheetView>
    <customSheetView guid="{ED9CD846-0F6B-4BF7-A940-412E425E8FCE}" fitToPage="1" showRuler="0" topLeftCell="A8">
      <selection activeCell="C34" sqref="C34"/>
      <pageMargins left="0" right="0" top="0" bottom="0" header="0" footer="0"/>
      <pageSetup orientation="portrait" r:id="rId4"/>
      <headerFooter alignWithMargins="0"/>
    </customSheetView>
    <customSheetView guid="{497CB486-623F-41B0-B370-EF2A82E78B1D}" fitToPage="1" showRuler="0" topLeftCell="A8">
      <selection activeCell="C34" sqref="C34"/>
      <pageMargins left="0" right="0" top="0" bottom="0" header="0" footer="0"/>
      <pageSetup orientation="portrait" r:id="rId5"/>
      <headerFooter alignWithMargins="0"/>
    </customSheetView>
    <customSheetView guid="{20CF2976-B2A7-4F04-88DC-0AB25CA8A6C6}" fitToPage="1" showRuler="0" topLeftCell="A8">
      <selection activeCell="C34" sqref="C34"/>
      <pageMargins left="0" right="0" top="0" bottom="0" header="0" footer="0"/>
      <pageSetup orientation="portrait" r:id="rId6"/>
      <headerFooter alignWithMargins="0"/>
    </customSheetView>
    <customSheetView guid="{CB724201-FBEC-4626-9DD9-AEC98BB80DB0}" fitToPage="1" showRuler="0" topLeftCell="A8">
      <selection activeCell="C34" sqref="C34"/>
      <pageMargins left="0" right="0" top="0" bottom="0" header="0" footer="0"/>
      <pageSetup orientation="portrait" r:id="rId7"/>
      <headerFooter alignWithMargins="0"/>
    </customSheetView>
  </customSheetViews>
  <phoneticPr fontId="0" type="noConversion"/>
  <printOptions horizontalCentered="1"/>
  <pageMargins left="0.7" right="0.7" top="0.75" bottom="0.75" header="0.3" footer="0.3"/>
  <pageSetup scale="95" orientation="portrait" r:id="rId8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584C865EF5BA43904F54D8D0D0AD0E" ma:contentTypeVersion="10" ma:contentTypeDescription="Create a new document." ma:contentTypeScope="" ma:versionID="3963db9d8372dcd9964aa16cf065c3fb">
  <xsd:schema xmlns:xsd="http://www.w3.org/2001/XMLSchema" xmlns:xs="http://www.w3.org/2001/XMLSchema" xmlns:p="http://schemas.microsoft.com/office/2006/metadata/properties" xmlns:ns2="a29cb699-2f54-4425-8c43-a0d5ef7faca2" xmlns:ns3="583b524d-c82f-4b78-853e-e52ec3748701" targetNamespace="http://schemas.microsoft.com/office/2006/metadata/properties" ma:root="true" ma:fieldsID="0003f00c0f0936ca99baa8096d4d06c6" ns2:_="" ns3:_="">
    <xsd:import namespace="a29cb699-2f54-4425-8c43-a0d5ef7faca2"/>
    <xsd:import namespace="583b524d-c82f-4b78-853e-e52ec37487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cb699-2f54-4425-8c43-a0d5ef7fac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a090e69-68ed-4240-a6f3-2772c3616f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3b524d-c82f-4b78-853e-e52ec374870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01f1a42-ac81-49a0-874a-9cf19d6682da}" ma:internalName="TaxCatchAll" ma:showField="CatchAllData" ma:web="583b524d-c82f-4b78-853e-e52ec37487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83b524d-c82f-4b78-853e-e52ec3748701" xsi:nil="true"/>
    <lcf76f155ced4ddcb4097134ff3c332f xmlns="a29cb699-2f54-4425-8c43-a0d5ef7faca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3F806B3-0F79-4CD7-88F9-B8D71B60F4D2}"/>
</file>

<file path=customXml/itemProps2.xml><?xml version="1.0" encoding="utf-8"?>
<ds:datastoreItem xmlns:ds="http://schemas.openxmlformats.org/officeDocument/2006/customXml" ds:itemID="{6558B91C-D5D9-47D1-9B0F-BE256B064B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32E137-3A9B-4E0A-8C61-D1F79FEF8319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0223d1c8-cec9-4247-8e63-595ae7684026"/>
    <ds:schemaRef ds:uri="05eaa766-c91b-4120-ae70-6c08f6a8fda2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17</vt:i4>
      </vt:variant>
    </vt:vector>
  </HeadingPairs>
  <TitlesOfParts>
    <vt:vector size="38" baseType="lpstr">
      <vt:lpstr>C&amp;ENarr</vt:lpstr>
      <vt:lpstr>WkforceNarr</vt:lpstr>
      <vt:lpstr>Pubsvcnarr</vt:lpstr>
      <vt:lpstr>allocation</vt:lpstr>
      <vt:lpstr>SVCPLAN</vt:lpstr>
      <vt:lpstr>APLREV</vt:lpstr>
      <vt:lpstr>ALLEXP</vt:lpstr>
      <vt:lpstr>INDIRECT (2)</vt:lpstr>
      <vt:lpstr>INDIRECT</vt:lpstr>
      <vt:lpstr>BENEFIT</vt:lpstr>
      <vt:lpstr>LOCAL</vt:lpstr>
      <vt:lpstr>Unrestricted fund bal</vt:lpstr>
      <vt:lpstr>Overall Fund Bal</vt:lpstr>
      <vt:lpstr>REVANALYSIS-2</vt:lpstr>
      <vt:lpstr>UNRESTRICTEDREV-2</vt:lpstr>
      <vt:lpstr>PROGRAM EXP-2</vt:lpstr>
      <vt:lpstr>CATEGORY EXP-2</vt:lpstr>
      <vt:lpstr>SHAREDINDR-2</vt:lpstr>
      <vt:lpstr>UNRESTRICTEDUSE-2</vt:lpstr>
      <vt:lpstr>Alloc</vt:lpstr>
      <vt:lpstr>GRAPH</vt:lpstr>
      <vt:lpstr>ALLEXP!Print_Area</vt:lpstr>
      <vt:lpstr>APLREV!Print_Area</vt:lpstr>
      <vt:lpstr>BENEFIT!Print_Area</vt:lpstr>
      <vt:lpstr>'C&amp;ENarr'!Print_Area</vt:lpstr>
      <vt:lpstr>'CATEGORY EXP-2'!Print_Area</vt:lpstr>
      <vt:lpstr>INDIRECT!Print_Area</vt:lpstr>
      <vt:lpstr>'INDIRECT (2)'!Print_Area</vt:lpstr>
      <vt:lpstr>LOCAL!Print_Area</vt:lpstr>
      <vt:lpstr>'Overall Fund Bal'!Print_Area</vt:lpstr>
      <vt:lpstr>'PROGRAM EXP-2'!Print_Area</vt:lpstr>
      <vt:lpstr>Pubsvcnarr!Print_Area</vt:lpstr>
      <vt:lpstr>'REVANALYSIS-2'!Print_Area</vt:lpstr>
      <vt:lpstr>'SHAREDINDR-2'!Print_Area</vt:lpstr>
      <vt:lpstr>SVCPLAN!Print_Area</vt:lpstr>
      <vt:lpstr>'Unrestricted fund bal'!Print_Area</vt:lpstr>
      <vt:lpstr>'UNRESTRICTEDREV-2'!Print_Area</vt:lpstr>
      <vt:lpstr>WkforceNarr!Print_Area</vt:lpstr>
    </vt:vector>
  </TitlesOfParts>
  <Manager/>
  <Company>Houston-Galveston Area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chang</dc:creator>
  <cp:keywords/>
  <dc:description/>
  <cp:lastModifiedBy>Gonzalez, Yvette</cp:lastModifiedBy>
  <cp:revision/>
  <cp:lastPrinted>2023-12-11T20:08:41Z</cp:lastPrinted>
  <dcterms:created xsi:type="dcterms:W3CDTF">2001-10-01T14:20:04Z</dcterms:created>
  <dcterms:modified xsi:type="dcterms:W3CDTF">2026-01-05T20:26:40Z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0x01010099584C865EF5BA43904F54D8D0D0AD0E</vt:lpwstr>
  </property>
  <property fmtid="{D5CDD505-2E9C-101B-9397-08002B2CF9AE}" pid="3" name="WorkflowChangePath">
    <vt:lpwstr>b56de1d1-88b8-4665-8113-e2b21799e0fd,9;b56de1d1-88b8-4665-8113-e2b21799e0fd,19;b56de1d1-88b8-4665-8113-e2b21799e0fd,22;b56de1d1-88b8-4665-8113-e2b21799e0fd,25;b56de1d1-88b8-4665-8113-e2b21799e0fd,28;b56de1d1-88b8-4665-8113-e2b21799e0fd,32;b56de1d1-88b8-46</vt:lpwstr>
  </property>
  <property fmtid="{D5CDD505-2E9C-101B-9397-08002B2CF9AE}" pid="4" name="_dlc_DocIdItemGuid">
    <vt:lpwstr>a2ee4583-5eef-46b0-b0be-7272e3212cb0</vt:lpwstr>
  </property>
  <property fmtid="{D5CDD505-2E9C-101B-9397-08002B2CF9AE}" pid="5" name="DocumentSetDescription">
    <vt:lpwstr/>
  </property>
  <property fmtid="{D5CDD505-2E9C-101B-9397-08002B2CF9AE}" pid="6" name="_ExtendedDescription">
    <vt:lpwstr/>
  </property>
  <property fmtid="{D5CDD505-2E9C-101B-9397-08002B2CF9AE}" pid="7" name="MediaServiceImageTags">
    <vt:lpwstr/>
  </property>
</Properties>
</file>