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gac-my.sharepoint.com/personal/briscoe_h-gac_com/Documents/Desktop/GCEDD Board/Board Meeting Packets/Board Meetings 2025/GCEDD January 2025/"/>
    </mc:Choice>
  </mc:AlternateContent>
  <xr:revisionPtr revIDLastSave="0" documentId="8_{EF3E6A5C-7846-45BF-95C5-B5EFDB86B7DE}" xr6:coauthVersionLast="47" xr6:coauthVersionMax="47" xr10:uidLastSave="{00000000-0000-0000-0000-000000000000}"/>
  <bookViews>
    <workbookView xWindow="-22320" yWindow="3390" windowWidth="18900" windowHeight="10890" firstSheet="1" activeTab="1" xr2:uid="{A7D6808D-9680-451A-9439-1B3F30B01E71}"/>
  </bookViews>
  <sheets>
    <sheet name="Tab 2" sheetId="3" state="hidden" r:id="rId1"/>
    <sheet name="Graphs (2)" sheetId="5" r:id="rId2"/>
    <sheet name="Graphs" sheetId="4" state="hidden" r:id="rId3"/>
    <sheet name="Tab 1 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F7" i="5" l="1"/>
  <c r="C2" i="5"/>
  <c r="C5" i="5" s="1"/>
  <c r="B5" i="5"/>
  <c r="F31" i="5"/>
  <c r="F30" i="5"/>
  <c r="F29" i="5"/>
  <c r="E5" i="5"/>
  <c r="F4" i="5"/>
  <c r="F3" i="5"/>
  <c r="D2" i="5"/>
  <c r="D5" i="5" s="1"/>
  <c r="E5" i="4"/>
  <c r="D2" i="4"/>
  <c r="C2" i="4"/>
  <c r="F28" i="4"/>
  <c r="F27" i="4"/>
  <c r="F26" i="4"/>
  <c r="F3" i="4"/>
  <c r="F4" i="4"/>
  <c r="F6" i="4"/>
  <c r="F5" i="4"/>
  <c r="C32" i="3"/>
  <c r="F31" i="3"/>
  <c r="C29" i="3"/>
  <c r="F16" i="3"/>
  <c r="F20" i="3" s="1"/>
  <c r="C10" i="3"/>
  <c r="C21" i="3"/>
  <c r="C18" i="3"/>
  <c r="B23" i="1"/>
  <c r="C7" i="3"/>
  <c r="F9" i="3"/>
  <c r="J39" i="3"/>
  <c r="C40" i="3"/>
  <c r="C41" i="3" s="1"/>
  <c r="C39" i="3"/>
  <c r="J28" i="3"/>
  <c r="J16" i="3"/>
  <c r="J6" i="3"/>
  <c r="B43" i="1"/>
  <c r="B44" i="1" s="1"/>
  <c r="B42" i="1"/>
  <c r="I43" i="1"/>
  <c r="I30" i="1"/>
  <c r="I17" i="1"/>
  <c r="I5" i="1"/>
  <c r="B36" i="1"/>
  <c r="E34" i="1"/>
  <c r="B33" i="1"/>
  <c r="E30" i="1"/>
  <c r="E21" i="1"/>
  <c r="E17" i="1"/>
  <c r="B20" i="1"/>
  <c r="E5" i="1"/>
  <c r="E8" i="1" s="1"/>
  <c r="F2" i="5" l="1"/>
  <c r="F5" i="5"/>
  <c r="F2" i="4"/>
  <c r="B8" i="1"/>
  <c r="B10" i="1" s="1"/>
</calcChain>
</file>

<file path=xl/sharedStrings.xml><?xml version="1.0" encoding="utf-8"?>
<sst xmlns="http://schemas.openxmlformats.org/spreadsheetml/2006/main" count="209" uniqueCount="64">
  <si>
    <t xml:space="preserve">FortBend County Triple R Loan </t>
  </si>
  <si>
    <t xml:space="preserve">RLF Awarded </t>
  </si>
  <si>
    <t xml:space="preserve">Avilable to lend from original award </t>
  </si>
  <si>
    <t>Balance available from original admin</t>
  </si>
  <si>
    <t xml:space="preserve">Total funds avilable to lend </t>
  </si>
  <si>
    <t xml:space="preserve">RLF </t>
  </si>
  <si>
    <t xml:space="preserve">Admin + Interest </t>
  </si>
  <si>
    <t>Admin Awarded</t>
  </si>
  <si>
    <t xml:space="preserve">Total funds avilable to admin expense </t>
  </si>
  <si>
    <t>(-) Expense as of 03/31/2024</t>
  </si>
  <si>
    <t>(+) Interest Collected as of 03/31/2024</t>
  </si>
  <si>
    <t>(-) RLF disbursed</t>
  </si>
  <si>
    <t>(-) Committed</t>
  </si>
  <si>
    <t>(+) Principal Collection as of 03/31/2024</t>
  </si>
  <si>
    <t>Total Principal Outstanding as of 03/31/2024</t>
  </si>
  <si>
    <t xml:space="preserve">CARES 1 RLF </t>
  </si>
  <si>
    <t>(-) Loan disbursed using collected principal</t>
  </si>
  <si>
    <t>(-) Write off</t>
  </si>
  <si>
    <t>(-) Expense as of 07/31/2022</t>
  </si>
  <si>
    <t xml:space="preserve">CARES 2 RLF </t>
  </si>
  <si>
    <t>(-) Expense as of 7/31/2023</t>
  </si>
  <si>
    <t xml:space="preserve">(-) Interest used for admin expense </t>
  </si>
  <si>
    <t>Delinquent</t>
  </si>
  <si>
    <t xml:space="preserve">Default Loan </t>
  </si>
  <si>
    <t>Total Loan</t>
  </si>
  <si>
    <t xml:space="preserve">Current </t>
  </si>
  <si>
    <t xml:space="preserve">Write-Off </t>
  </si>
  <si>
    <t>Defederalized RLF</t>
  </si>
  <si>
    <t xml:space="preserve">Loan Amount </t>
  </si>
  <si>
    <t xml:space="preserve">(-) Collection till date </t>
  </si>
  <si>
    <t>(-) Write Off</t>
  </si>
  <si>
    <t xml:space="preserve">Admin expense till date </t>
  </si>
  <si>
    <t>Balance avilable for Loan and admin</t>
  </si>
  <si>
    <t>A</t>
  </si>
  <si>
    <t>RLF</t>
  </si>
  <si>
    <t>C</t>
  </si>
  <si>
    <t>B</t>
  </si>
  <si>
    <t>D</t>
  </si>
  <si>
    <t>E</t>
  </si>
  <si>
    <t>(A-B-C)Total Principal Outstanding as of 03/31/2024</t>
  </si>
  <si>
    <t xml:space="preserve">Funds available from original award </t>
  </si>
  <si>
    <t>(-) Principal Collection as of 03/31/2024</t>
  </si>
  <si>
    <t>(A-B-C+D)Total Principal Outstanding as of 03/31/2024</t>
  </si>
  <si>
    <t xml:space="preserve">(B-D+E)  Total funds avilable to lend </t>
  </si>
  <si>
    <t xml:space="preserve">(A-B+C) Total funds avilable for admin expense </t>
  </si>
  <si>
    <t>(B-E)Balance avilable for Loan and admin</t>
  </si>
  <si>
    <t>(+) Funds disbursed from principal collection</t>
  </si>
  <si>
    <t xml:space="preserve">Loan Disbursed </t>
  </si>
  <si>
    <t>RRR</t>
  </si>
  <si>
    <t>Cares 1</t>
  </si>
  <si>
    <t>Cares 2</t>
  </si>
  <si>
    <t>BLF</t>
  </si>
  <si>
    <t>Total</t>
  </si>
  <si>
    <t>Write Off</t>
  </si>
  <si>
    <t>Total Principal Outstanding</t>
  </si>
  <si>
    <t xml:space="preserve">Loan Amount Disbursed </t>
  </si>
  <si>
    <t xml:space="preserve">Repayment to Date </t>
  </si>
  <si>
    <t xml:space="preserve">Funds Available to Lend </t>
  </si>
  <si>
    <t>Total Loans</t>
  </si>
  <si>
    <t>Defaulted Loans</t>
  </si>
  <si>
    <t>Write Offs</t>
  </si>
  <si>
    <t>As of 6/30/2024</t>
  </si>
  <si>
    <t>As of 12/31/2024</t>
  </si>
  <si>
    <t>Committed but not Disbursed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</si>
</sst>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1" fillId="0" borderId="0" xfId="2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2" fillId="0" borderId="4" xfId="2" applyFont="1" applyBorder="1"/>
    <xf numFmtId="44" fontId="3" fillId="0" borderId="5" xfId="3" applyFont="1" applyBorder="1"/>
    <xf numFmtId="0" fontId="2" fillId="0" borderId="4" xfId="2" applyFont="1" applyBorder="1" applyAlignment="1">
      <alignment horizontal="right"/>
    </xf>
    <xf numFmtId="44" fontId="3" fillId="2" borderId="5" xfId="3" applyFont="1" applyFill="1" applyBorder="1"/>
    <xf numFmtId="0" fontId="1" fillId="0" borderId="4" xfId="2" applyBorder="1"/>
    <xf numFmtId="0" fontId="1" fillId="0" borderId="5" xfId="2" applyBorder="1"/>
    <xf numFmtId="0" fontId="2" fillId="0" borderId="6" xfId="2" applyFont="1" applyBorder="1"/>
    <xf numFmtId="44" fontId="1" fillId="3" borderId="7" xfId="2" applyNumberFormat="1" applyFill="1" applyBorder="1"/>
    <xf numFmtId="43" fontId="0" fillId="0" borderId="5" xfId="4" applyFont="1" applyBorder="1"/>
    <xf numFmtId="0" fontId="0" fillId="0" borderId="4" xfId="0" applyBorder="1"/>
    <xf numFmtId="0" fontId="0" fillId="0" borderId="5" xfId="0" applyBorder="1"/>
    <xf numFmtId="43" fontId="1" fillId="0" borderId="5" xfId="2" applyNumberFormat="1" applyBorder="1"/>
    <xf numFmtId="43" fontId="1" fillId="2" borderId="5" xfId="2" applyNumberFormat="1" applyFill="1" applyBorder="1"/>
    <xf numFmtId="0" fontId="0" fillId="0" borderId="6" xfId="0" applyBorder="1"/>
    <xf numFmtId="0" fontId="0" fillId="0" borderId="7" xfId="0" applyBorder="1"/>
    <xf numFmtId="0" fontId="0" fillId="0" borderId="4" xfId="2" applyFont="1" applyBorder="1"/>
    <xf numFmtId="43" fontId="0" fillId="0" borderId="5" xfId="4" applyFont="1" applyFill="1" applyBorder="1"/>
    <xf numFmtId="43" fontId="0" fillId="0" borderId="0" xfId="1" applyFont="1" applyAlignment="1">
      <alignment horizontal="center"/>
    </xf>
    <xf numFmtId="0" fontId="2" fillId="0" borderId="0" xfId="0" applyFont="1"/>
    <xf numFmtId="43" fontId="0" fillId="0" borderId="0" xfId="0" applyNumberFormat="1" applyFont="1"/>
    <xf numFmtId="0" fontId="0" fillId="0" borderId="0" xfId="0" applyFill="1"/>
    <xf numFmtId="0" fontId="2" fillId="0" borderId="0" xfId="0" applyFont="1" applyFill="1" applyBorder="1" applyAlignment="1"/>
    <xf numFmtId="43" fontId="0" fillId="0" borderId="5" xfId="1" applyFont="1" applyBorder="1"/>
    <xf numFmtId="0" fontId="1" fillId="0" borderId="4" xfId="2" applyFont="1" applyBorder="1"/>
    <xf numFmtId="43" fontId="0" fillId="0" borderId="5" xfId="0" applyNumberFormat="1" applyFont="1" applyBorder="1"/>
    <xf numFmtId="43" fontId="0" fillId="0" borderId="5" xfId="0" applyNumberFormat="1" applyBorder="1"/>
    <xf numFmtId="43" fontId="0" fillId="0" borderId="7" xfId="0" applyNumberFormat="1" applyBorder="1"/>
    <xf numFmtId="0" fontId="2" fillId="0" borderId="0" xfId="0" applyFont="1" applyBorder="1"/>
    <xf numFmtId="0" fontId="2" fillId="0" borderId="9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43" fontId="0" fillId="0" borderId="18" xfId="4" applyFont="1" applyBorder="1"/>
    <xf numFmtId="43" fontId="0" fillId="0" borderId="18" xfId="4" applyFont="1" applyFill="1" applyBorder="1"/>
    <xf numFmtId="0" fontId="2" fillId="0" borderId="17" xfId="2" applyFont="1" applyBorder="1"/>
    <xf numFmtId="0" fontId="2" fillId="0" borderId="17" xfId="2" applyFont="1" applyBorder="1" applyAlignment="1">
      <alignment horizontal="right"/>
    </xf>
    <xf numFmtId="0" fontId="0" fillId="0" borderId="17" xfId="2" applyFont="1" applyBorder="1"/>
    <xf numFmtId="0" fontId="2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7" xfId="0" applyFont="1" applyBorder="1"/>
    <xf numFmtId="0" fontId="0" fillId="0" borderId="1" xfId="0" applyFont="1" applyBorder="1" applyAlignment="1">
      <alignment horizontal="center"/>
    </xf>
    <xf numFmtId="0" fontId="0" fillId="5" borderId="0" xfId="0" applyFont="1" applyFill="1" applyBorder="1"/>
    <xf numFmtId="0" fontId="0" fillId="0" borderId="18" xfId="0" applyFont="1" applyBorder="1"/>
    <xf numFmtId="0" fontId="0" fillId="0" borderId="12" xfId="0" applyFont="1" applyBorder="1"/>
    <xf numFmtId="0" fontId="0" fillId="0" borderId="11" xfId="0" applyFont="1" applyBorder="1"/>
    <xf numFmtId="0" fontId="0" fillId="0" borderId="13" xfId="0" applyFont="1" applyBorder="1"/>
    <xf numFmtId="0" fontId="0" fillId="0" borderId="0" xfId="2" applyFont="1"/>
    <xf numFmtId="43" fontId="0" fillId="0" borderId="18" xfId="2" applyNumberFormat="1" applyFont="1" applyBorder="1"/>
    <xf numFmtId="44" fontId="0" fillId="0" borderId="0" xfId="0" applyNumberFormat="1" applyFont="1"/>
    <xf numFmtId="0" fontId="0" fillId="5" borderId="12" xfId="0" applyFont="1" applyFill="1" applyBorder="1"/>
    <xf numFmtId="44" fontId="0" fillId="0" borderId="0" xfId="2" applyNumberFormat="1" applyFont="1" applyFill="1" applyBorder="1"/>
    <xf numFmtId="0" fontId="0" fillId="5" borderId="0" xfId="0" applyFont="1" applyFill="1"/>
    <xf numFmtId="0" fontId="0" fillId="0" borderId="0" xfId="0" applyFont="1" applyBorder="1"/>
    <xf numFmtId="0" fontId="0" fillId="0" borderId="0" xfId="0" applyFont="1" applyFill="1"/>
    <xf numFmtId="43" fontId="0" fillId="6" borderId="18" xfId="2" applyNumberFormat="1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7" borderId="17" xfId="0" applyFont="1" applyFill="1" applyBorder="1"/>
    <xf numFmtId="43" fontId="0" fillId="7" borderId="18" xfId="1" applyFont="1" applyFill="1" applyBorder="1"/>
    <xf numFmtId="0" fontId="2" fillId="7" borderId="17" xfId="2" applyFont="1" applyFill="1" applyBorder="1"/>
    <xf numFmtId="43" fontId="0" fillId="7" borderId="18" xfId="0" applyNumberFormat="1" applyFont="1" applyFill="1" applyBorder="1"/>
    <xf numFmtId="0" fontId="2" fillId="7" borderId="11" xfId="0" applyFont="1" applyFill="1" applyBorder="1"/>
    <xf numFmtId="43" fontId="0" fillId="7" borderId="13" xfId="0" applyNumberFormat="1" applyFont="1" applyFill="1" applyBorder="1"/>
    <xf numFmtId="0" fontId="2" fillId="7" borderId="1" xfId="0" applyFont="1" applyFill="1" applyBorder="1" applyAlignment="1"/>
    <xf numFmtId="0" fontId="0" fillId="7" borderId="1" xfId="0" applyFont="1" applyFill="1" applyBorder="1" applyAlignment="1">
      <alignment horizontal="center"/>
    </xf>
    <xf numFmtId="0" fontId="2" fillId="7" borderId="1" xfId="0" applyFont="1" applyFill="1" applyBorder="1"/>
    <xf numFmtId="43" fontId="0" fillId="7" borderId="1" xfId="1" applyFont="1" applyFill="1" applyBorder="1" applyAlignment="1">
      <alignment horizontal="center"/>
    </xf>
    <xf numFmtId="44" fontId="0" fillId="7" borderId="18" xfId="3" applyFont="1" applyFill="1" applyBorder="1"/>
    <xf numFmtId="0" fontId="0" fillId="7" borderId="17" xfId="2" applyFont="1" applyFill="1" applyBorder="1"/>
    <xf numFmtId="0" fontId="2" fillId="4" borderId="14" xfId="0" applyFont="1" applyFill="1" applyBorder="1" applyAlignment="1"/>
    <xf numFmtId="0" fontId="2" fillId="4" borderId="15" xfId="0" applyFont="1" applyFill="1" applyBorder="1" applyAlignment="1"/>
    <xf numFmtId="0" fontId="2" fillId="4" borderId="16" xfId="0" applyFont="1" applyFill="1" applyBorder="1" applyAlignment="1"/>
    <xf numFmtId="0" fontId="2" fillId="0" borderId="8" xfId="0" applyFont="1" applyFill="1" applyBorder="1" applyAlignment="1"/>
    <xf numFmtId="0" fontId="2" fillId="0" borderId="10" xfId="0" applyFont="1" applyFill="1" applyBorder="1" applyAlignment="1"/>
    <xf numFmtId="0" fontId="2" fillId="7" borderId="8" xfId="0" applyFont="1" applyFill="1" applyBorder="1" applyAlignment="1"/>
    <xf numFmtId="0" fontId="2" fillId="7" borderId="10" xfId="0" applyFont="1" applyFill="1" applyBorder="1" applyAlignment="1"/>
    <xf numFmtId="0" fontId="2" fillId="4" borderId="8" xfId="0" applyFont="1" applyFill="1" applyBorder="1" applyAlignment="1"/>
    <xf numFmtId="0" fontId="2" fillId="4" borderId="10" xfId="0" applyFont="1" applyFill="1" applyBorder="1" applyAlignment="1"/>
    <xf numFmtId="44" fontId="0" fillId="8" borderId="1" xfId="5" applyFont="1" applyFill="1" applyBorder="1"/>
    <xf numFmtId="44" fontId="0" fillId="9" borderId="1" xfId="5" applyFont="1" applyFill="1" applyBorder="1"/>
    <xf numFmtId="44" fontId="0" fillId="10" borderId="1" xfId="5" applyFont="1" applyFill="1" applyBorder="1"/>
    <xf numFmtId="0" fontId="2" fillId="11" borderId="1" xfId="0" applyFont="1" applyFill="1" applyBorder="1"/>
    <xf numFmtId="44" fontId="0" fillId="11" borderId="1" xfId="0" applyNumberFormat="1" applyFill="1" applyBorder="1"/>
    <xf numFmtId="0" fontId="0" fillId="11" borderId="1" xfId="0" applyFill="1" applyBorder="1"/>
    <xf numFmtId="164" fontId="0" fillId="7" borderId="1" xfId="1" applyNumberFormat="1" applyFont="1" applyFill="1" applyBorder="1" applyAlignment="1">
      <alignment horizontal="center"/>
    </xf>
    <xf numFmtId="0" fontId="0" fillId="7" borderId="1" xfId="5" applyNumberFormat="1" applyFont="1" applyFill="1" applyBorder="1" applyAlignment="1">
      <alignment horizontal="center"/>
    </xf>
    <xf numFmtId="0" fontId="0" fillId="8" borderId="1" xfId="5" applyNumberFormat="1" applyFont="1" applyFill="1" applyBorder="1" applyAlignment="1">
      <alignment horizontal="center"/>
    </xf>
    <xf numFmtId="0" fontId="0" fillId="9" borderId="1" xfId="5" applyNumberFormat="1" applyFont="1" applyFill="1" applyBorder="1" applyAlignment="1">
      <alignment horizontal="center"/>
    </xf>
    <xf numFmtId="0" fontId="0" fillId="10" borderId="1" xfId="5" applyNumberFormat="1" applyFont="1" applyFill="1" applyBorder="1" applyAlignment="1">
      <alignment horizontal="center"/>
    </xf>
    <xf numFmtId="0" fontId="0" fillId="11" borderId="1" xfId="5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0" fillId="7" borderId="1" xfId="5" applyNumberFormat="1" applyFont="1" applyFill="1" applyBorder="1"/>
    <xf numFmtId="44" fontId="0" fillId="0" borderId="0" xfId="0" applyNumberFormat="1"/>
    <xf numFmtId="0" fontId="0" fillId="0" borderId="0" xfId="0" applyFill="1" applyBorder="1"/>
    <xf numFmtId="165" fontId="0" fillId="0" borderId="0" xfId="5" applyNumberFormat="1" applyFont="1" applyFill="1" applyBorder="1"/>
    <xf numFmtId="44" fontId="0" fillId="0" borderId="0" xfId="5" applyFont="1" applyFill="1" applyBorder="1"/>
    <xf numFmtId="44" fontId="0" fillId="0" borderId="0" xfId="0" applyNumberFormat="1" applyFill="1"/>
    <xf numFmtId="44" fontId="0" fillId="0" borderId="0" xfId="0" applyNumberForma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6">
    <cellStyle name="Comma" xfId="1" builtinId="3"/>
    <cellStyle name="Comma 2" xfId="4" xr:uid="{BA268F9A-5E92-4044-9C4D-B973E0ECD048}"/>
    <cellStyle name="Currency" xfId="5" builtinId="4"/>
    <cellStyle name="Currency 3" xfId="3" xr:uid="{A0F0CE5E-CA2D-4C34-A49C-4C1D03B95E17}"/>
    <cellStyle name="Normal" xfId="0" builtinId="0"/>
    <cellStyle name="Normal 3" xfId="2" xr:uid="{587EFE4E-BBD9-4BBB-99F2-EB74254B3CC2}"/>
  </cellStyles>
  <dxfs count="0"/>
  <tableStyles count="0" defaultTableStyle="TableStyleMedium2" defaultPivotStyle="PivotStyleLight16"/>
  <colors>
    <mruColors>
      <color rgb="FFB8E08C"/>
      <color rgb="FF3BCCFF"/>
      <color rgb="FFC927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Loan</a:t>
            </a:r>
            <a:r>
              <a:rPr lang="en-US" baseline="0"/>
              <a:t> Portfolio Fund Balances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'Graphs (2)'!$B$1</c:f>
              <c:strCache>
                <c:ptCount val="1"/>
                <c:pt idx="0">
                  <c:v>RRR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'Graphs (2)'!$A$2:$A$7</c:f>
              <c:strCache>
                <c:ptCount val="6"/>
                <c:pt idx="0">
                  <c:v>Loan Amount Disbursed </c:v>
                </c:pt>
                <c:pt idx="1">
                  <c:v>Repayment to Date </c:v>
                </c:pt>
                <c:pt idx="2">
                  <c:v>Write Off</c:v>
                </c:pt>
                <c:pt idx="3">
                  <c:v>Total Principal Outstanding</c:v>
                </c:pt>
                <c:pt idx="4">
                  <c:v>Committed but not Disbursed</c:v>
                </c:pt>
                <c:pt idx="5">
                  <c:v>Funds Available to Lend </c:v>
                </c:pt>
              </c:strCache>
            </c:strRef>
          </c:cat>
          <c:val>
            <c:numRef>
              <c:f>'Graphs (2)'!$B$2:$B$7</c:f>
              <c:numCache>
                <c:formatCode>_("$"* #,##0_);_("$"* \(#,##0\);_("$"* "-"??_);_(@_)</c:formatCode>
                <c:ptCount val="6"/>
                <c:pt idx="0">
                  <c:v>1298000</c:v>
                </c:pt>
                <c:pt idx="1">
                  <c:v>229660</c:v>
                </c:pt>
                <c:pt idx="2">
                  <c:v>0</c:v>
                </c:pt>
                <c:pt idx="3">
                  <c:v>1068340</c:v>
                </c:pt>
                <c:pt idx="5">
                  <c:v>229660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A-4199-83E6-4A8ADD386409}"/>
            </c:ext>
          </c:extLst>
        </c:ser>
        <c:ser>
          <c:idx val="1"/>
          <c:order val="1"/>
          <c:tx>
            <c:strRef>
              <c:f>'Graphs (2)'!$C$1</c:f>
              <c:strCache>
                <c:ptCount val="1"/>
                <c:pt idx="0">
                  <c:v>Cares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'Graphs (2)'!$A$2:$A$7</c:f>
              <c:strCache>
                <c:ptCount val="6"/>
                <c:pt idx="0">
                  <c:v>Loan Amount Disbursed </c:v>
                </c:pt>
                <c:pt idx="1">
                  <c:v>Repayment to Date </c:v>
                </c:pt>
                <c:pt idx="2">
                  <c:v>Write Off</c:v>
                </c:pt>
                <c:pt idx="3">
                  <c:v>Total Principal Outstanding</c:v>
                </c:pt>
                <c:pt idx="4">
                  <c:v>Committed but not Disbursed</c:v>
                </c:pt>
                <c:pt idx="5">
                  <c:v>Funds Available to Lend </c:v>
                </c:pt>
              </c:strCache>
            </c:strRef>
          </c:cat>
          <c:val>
            <c:numRef>
              <c:f>'Graphs (2)'!$C$2:$C$7</c:f>
              <c:numCache>
                <c:formatCode>_("$"* #,##0.00_);_("$"* \(#,##0.00\);_("$"* "-"??_);_(@_)</c:formatCode>
                <c:ptCount val="6"/>
                <c:pt idx="0">
                  <c:v>2702500</c:v>
                </c:pt>
                <c:pt idx="1">
                  <c:v>1197121</c:v>
                </c:pt>
                <c:pt idx="2">
                  <c:v>29586.1</c:v>
                </c:pt>
                <c:pt idx="3">
                  <c:v>1475792.9</c:v>
                </c:pt>
                <c:pt idx="4">
                  <c:v>51000</c:v>
                </c:pt>
                <c:pt idx="5">
                  <c:v>96121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A-4199-83E6-4A8ADD386409}"/>
            </c:ext>
          </c:extLst>
        </c:ser>
        <c:ser>
          <c:idx val="2"/>
          <c:order val="2"/>
          <c:tx>
            <c:strRef>
              <c:f>'Graphs (2)'!$D$1</c:f>
              <c:strCache>
                <c:ptCount val="1"/>
                <c:pt idx="0">
                  <c:v>Cares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'Graphs (2)'!$A$2:$A$7</c:f>
              <c:strCache>
                <c:ptCount val="6"/>
                <c:pt idx="0">
                  <c:v>Loan Amount Disbursed </c:v>
                </c:pt>
                <c:pt idx="1">
                  <c:v>Repayment to Date </c:v>
                </c:pt>
                <c:pt idx="2">
                  <c:v>Write Off</c:v>
                </c:pt>
                <c:pt idx="3">
                  <c:v>Total Principal Outstanding</c:v>
                </c:pt>
                <c:pt idx="4">
                  <c:v>Committed but not Disbursed</c:v>
                </c:pt>
                <c:pt idx="5">
                  <c:v>Funds Available to Lend </c:v>
                </c:pt>
              </c:strCache>
            </c:strRef>
          </c:cat>
          <c:val>
            <c:numRef>
              <c:f>'Graphs (2)'!$D$2:$D$7</c:f>
              <c:numCache>
                <c:formatCode>_("$"* #,##0.00_);_("$"* \(#,##0.00\);_("$"* "-"??_);_(@_)</c:formatCode>
                <c:ptCount val="6"/>
                <c:pt idx="0">
                  <c:v>1212500</c:v>
                </c:pt>
                <c:pt idx="1">
                  <c:v>238893.7</c:v>
                </c:pt>
                <c:pt idx="2">
                  <c:v>0</c:v>
                </c:pt>
                <c:pt idx="3">
                  <c:v>973606.3</c:v>
                </c:pt>
                <c:pt idx="5">
                  <c:v>47393.7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DA-4199-83E6-4A8ADD386409}"/>
            </c:ext>
          </c:extLst>
        </c:ser>
        <c:ser>
          <c:idx val="3"/>
          <c:order val="3"/>
          <c:tx>
            <c:strRef>
              <c:f>'Graphs (2)'!$E$1</c:f>
              <c:strCache>
                <c:ptCount val="1"/>
                <c:pt idx="0">
                  <c:v>RLF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'Graphs (2)'!$A$2:$A$7</c:f>
              <c:strCache>
                <c:ptCount val="6"/>
                <c:pt idx="0">
                  <c:v>Loan Amount Disbursed </c:v>
                </c:pt>
                <c:pt idx="1">
                  <c:v>Repayment to Date </c:v>
                </c:pt>
                <c:pt idx="2">
                  <c:v>Write Off</c:v>
                </c:pt>
                <c:pt idx="3">
                  <c:v>Total Principal Outstanding</c:v>
                </c:pt>
                <c:pt idx="4">
                  <c:v>Committed but not Disbursed</c:v>
                </c:pt>
                <c:pt idx="5">
                  <c:v>Funds Available to Lend </c:v>
                </c:pt>
              </c:strCache>
            </c:strRef>
          </c:cat>
          <c:val>
            <c:numRef>
              <c:f>'Graphs (2)'!$E$2:$E$7</c:f>
              <c:numCache>
                <c:formatCode>_("$"* #,##0.00_);_("$"* \(#,##0.00\);_("$"* "-"??_);_(@_)</c:formatCode>
                <c:ptCount val="6"/>
                <c:pt idx="0">
                  <c:v>1162813</c:v>
                </c:pt>
                <c:pt idx="1">
                  <c:v>342319</c:v>
                </c:pt>
                <c:pt idx="2">
                  <c:v>75165.67</c:v>
                </c:pt>
                <c:pt idx="3">
                  <c:v>745328.33</c:v>
                </c:pt>
                <c:pt idx="5">
                  <c:v>96019.87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A-4199-83E6-4A8ADD38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5619880"/>
        <c:axId val="685620240"/>
      </c:barChart>
      <c:catAx>
        <c:axId val="68561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620240"/>
        <c:crosses val="autoZero"/>
        <c:auto val="1"/>
        <c:lblAlgn val="ctr"/>
        <c:lblOffset val="100"/>
        <c:noMultiLvlLbl val="0"/>
      </c:catAx>
      <c:valAx>
        <c:axId val="68562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61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General Loan Info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'Graphs (2)'!$A$29</c:f>
              <c:strCache>
                <c:ptCount val="1"/>
                <c:pt idx="0">
                  <c:v>Total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'Graphs (2)'!$B$28:$E$28</c:f>
              <c:strCache>
                <c:ptCount val="4"/>
                <c:pt idx="0">
                  <c:v>RRR</c:v>
                </c:pt>
                <c:pt idx="1">
                  <c:v>Cares 1</c:v>
                </c:pt>
                <c:pt idx="2">
                  <c:v>Cares 2</c:v>
                </c:pt>
                <c:pt idx="3">
                  <c:v>RLF</c:v>
                </c:pt>
              </c:strCache>
            </c:strRef>
          </c:cat>
          <c:val>
            <c:numRef>
              <c:f>'Graphs (2)'!$B$29:$E$29</c:f>
              <c:numCache>
                <c:formatCode>General</c:formatCode>
                <c:ptCount val="4"/>
                <c:pt idx="0">
                  <c:v>29</c:v>
                </c:pt>
                <c:pt idx="1">
                  <c:v>42</c:v>
                </c:pt>
                <c:pt idx="2">
                  <c:v>6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A-49DE-BA21-1EFA4F58DD06}"/>
            </c:ext>
          </c:extLst>
        </c:ser>
        <c:ser>
          <c:idx val="1"/>
          <c:order val="1"/>
          <c:tx>
            <c:strRef>
              <c:f>'Graphs (2)'!$A$30</c:f>
              <c:strCache>
                <c:ptCount val="1"/>
                <c:pt idx="0">
                  <c:v>Defaulted Loans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'Graphs (2)'!$B$28:$E$28</c:f>
              <c:strCache>
                <c:ptCount val="4"/>
                <c:pt idx="0">
                  <c:v>RRR</c:v>
                </c:pt>
                <c:pt idx="1">
                  <c:v>Cares 1</c:v>
                </c:pt>
                <c:pt idx="2">
                  <c:v>Cares 2</c:v>
                </c:pt>
                <c:pt idx="3">
                  <c:v>RLF</c:v>
                </c:pt>
              </c:strCache>
            </c:strRef>
          </c:cat>
          <c:val>
            <c:numRef>
              <c:f>'Graphs (2)'!$B$30:$E$30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A-49DE-BA21-1EFA4F58DD06}"/>
            </c:ext>
          </c:extLst>
        </c:ser>
        <c:ser>
          <c:idx val="2"/>
          <c:order val="2"/>
          <c:tx>
            <c:strRef>
              <c:f>'Graphs (2)'!$A$31</c:f>
              <c:strCache>
                <c:ptCount val="1"/>
                <c:pt idx="0">
                  <c:v>Write Offs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'Graphs (2)'!$B$28:$E$28</c:f>
              <c:strCache>
                <c:ptCount val="4"/>
                <c:pt idx="0">
                  <c:v>RRR</c:v>
                </c:pt>
                <c:pt idx="1">
                  <c:v>Cares 1</c:v>
                </c:pt>
                <c:pt idx="2">
                  <c:v>Cares 2</c:v>
                </c:pt>
                <c:pt idx="3">
                  <c:v>RLF</c:v>
                </c:pt>
              </c:strCache>
            </c:strRef>
          </c:cat>
          <c:val>
            <c:numRef>
              <c:f>'Graphs (2)'!$B$31:$E$31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A-49DE-BA21-1EFA4F58D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8224456"/>
        <c:axId val="503653872"/>
        <c:axId val="0"/>
      </c:bar3DChart>
      <c:catAx>
        <c:axId val="68822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653872"/>
        <c:crosses val="autoZero"/>
        <c:auto val="1"/>
        <c:lblAlgn val="ctr"/>
        <c:lblOffset val="100"/>
        <c:noMultiLvlLbl val="0"/>
      </c:catAx>
      <c:valAx>
        <c:axId val="5036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22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Loan</a:t>
            </a:r>
            <a:r>
              <a:rPr lang="en-US" baseline="0"/>
              <a:t> Portfolio Fund Balances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Graphs!$B$1</c:f>
              <c:strCache>
                <c:ptCount val="1"/>
                <c:pt idx="0">
                  <c:v>RRR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Graphs!$A$2:$A$6</c:f>
              <c:strCache>
                <c:ptCount val="5"/>
                <c:pt idx="0">
                  <c:v>Loan Amount Disbursed </c:v>
                </c:pt>
                <c:pt idx="1">
                  <c:v>Repayment to Date </c:v>
                </c:pt>
                <c:pt idx="2">
                  <c:v>Write Off</c:v>
                </c:pt>
                <c:pt idx="3">
                  <c:v>Total Principal Outstanding</c:v>
                </c:pt>
                <c:pt idx="4">
                  <c:v>Funds Available to Lend </c:v>
                </c:pt>
              </c:strCache>
            </c:strRef>
          </c:cat>
          <c:val>
            <c:numRef>
              <c:f>Graphs!$B$2:$B$6</c:f>
              <c:numCache>
                <c:formatCode>_("$"* #,##0_);_("$"* \(#,##0\);_("$"* "-"??_);_(@_)</c:formatCode>
                <c:ptCount val="5"/>
                <c:pt idx="0">
                  <c:v>1248000</c:v>
                </c:pt>
                <c:pt idx="1">
                  <c:v>132882.82</c:v>
                </c:pt>
                <c:pt idx="2">
                  <c:v>0</c:v>
                </c:pt>
                <c:pt idx="3">
                  <c:v>1115117.18</c:v>
                </c:pt>
                <c:pt idx="4">
                  <c:v>182882.82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A-4F7D-8A01-EDE43A383CF0}"/>
            </c:ext>
          </c:extLst>
        </c:ser>
        <c:ser>
          <c:idx val="1"/>
          <c:order val="1"/>
          <c:tx>
            <c:strRef>
              <c:f>Graphs!$C$1</c:f>
              <c:strCache>
                <c:ptCount val="1"/>
                <c:pt idx="0">
                  <c:v>Cares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Graphs!$A$2:$A$6</c:f>
              <c:strCache>
                <c:ptCount val="5"/>
                <c:pt idx="0">
                  <c:v>Loan Amount Disbursed </c:v>
                </c:pt>
                <c:pt idx="1">
                  <c:v>Repayment to Date </c:v>
                </c:pt>
                <c:pt idx="2">
                  <c:v>Write Off</c:v>
                </c:pt>
                <c:pt idx="3">
                  <c:v>Total Principal Outstanding</c:v>
                </c:pt>
                <c:pt idx="4">
                  <c:v>Funds Available to Lend </c:v>
                </c:pt>
              </c:strCache>
            </c:strRef>
          </c:cat>
          <c:val>
            <c:numRef>
              <c:f>Graphs!$C$2:$C$6</c:f>
              <c:numCache>
                <c:formatCode>_("$"* #,##0.00_);_("$"* \(#,##0.00\);_("$"* "-"??_);_(@_)</c:formatCode>
                <c:ptCount val="5"/>
                <c:pt idx="0">
                  <c:v>2502500</c:v>
                </c:pt>
                <c:pt idx="1">
                  <c:v>1047979</c:v>
                </c:pt>
                <c:pt idx="2">
                  <c:v>29586.1</c:v>
                </c:pt>
                <c:pt idx="3">
                  <c:v>1424934.9</c:v>
                </c:pt>
                <c:pt idx="4">
                  <c:v>197979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A-4F7D-8A01-EDE43A383CF0}"/>
            </c:ext>
          </c:extLst>
        </c:ser>
        <c:ser>
          <c:idx val="2"/>
          <c:order val="2"/>
          <c:tx>
            <c:strRef>
              <c:f>Graphs!$D$1</c:f>
              <c:strCache>
                <c:ptCount val="1"/>
                <c:pt idx="0">
                  <c:v>Cares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Graphs!$A$2:$A$6</c:f>
              <c:strCache>
                <c:ptCount val="5"/>
                <c:pt idx="0">
                  <c:v>Loan Amount Disbursed </c:v>
                </c:pt>
                <c:pt idx="1">
                  <c:v>Repayment to Date </c:v>
                </c:pt>
                <c:pt idx="2">
                  <c:v>Write Off</c:v>
                </c:pt>
                <c:pt idx="3">
                  <c:v>Total Principal Outstanding</c:v>
                </c:pt>
                <c:pt idx="4">
                  <c:v>Funds Available to Lend </c:v>
                </c:pt>
              </c:strCache>
            </c:strRef>
          </c:cat>
          <c:val>
            <c:numRef>
              <c:f>Graphs!$D$2:$D$6</c:f>
              <c:numCache>
                <c:formatCode>_("$"* #,##0.00_);_("$"* \(#,##0.00\);_("$"* "-"??_);_(@_)</c:formatCode>
                <c:ptCount val="5"/>
                <c:pt idx="0">
                  <c:v>1212500</c:v>
                </c:pt>
                <c:pt idx="1">
                  <c:v>202567.01</c:v>
                </c:pt>
                <c:pt idx="2">
                  <c:v>0</c:v>
                </c:pt>
                <c:pt idx="3">
                  <c:v>1009949.99</c:v>
                </c:pt>
                <c:pt idx="4">
                  <c:v>11067.01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CA-4F7D-8A01-EDE43A383CF0}"/>
            </c:ext>
          </c:extLst>
        </c:ser>
        <c:ser>
          <c:idx val="3"/>
          <c:order val="3"/>
          <c:tx>
            <c:strRef>
              <c:f>Graphs!$E$1</c:f>
              <c:strCache>
                <c:ptCount val="1"/>
                <c:pt idx="0">
                  <c:v>BLF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Graphs!$A$2:$A$6</c:f>
              <c:strCache>
                <c:ptCount val="5"/>
                <c:pt idx="0">
                  <c:v>Loan Amount Disbursed </c:v>
                </c:pt>
                <c:pt idx="1">
                  <c:v>Repayment to Date </c:v>
                </c:pt>
                <c:pt idx="2">
                  <c:v>Write Off</c:v>
                </c:pt>
                <c:pt idx="3">
                  <c:v>Total Principal Outstanding</c:v>
                </c:pt>
                <c:pt idx="4">
                  <c:v>Funds Available to Lend </c:v>
                </c:pt>
              </c:strCache>
            </c:strRef>
          </c:cat>
          <c:val>
            <c:numRef>
              <c:f>Graphs!$E$2:$E$6</c:f>
              <c:numCache>
                <c:formatCode>_("$"* #,##0.00_);_("$"* \(#,##0.00\);_("$"* "-"??_);_(@_)</c:formatCode>
                <c:ptCount val="5"/>
                <c:pt idx="0">
                  <c:v>1162813</c:v>
                </c:pt>
                <c:pt idx="1">
                  <c:v>294168.95</c:v>
                </c:pt>
                <c:pt idx="2">
                  <c:v>75165.67</c:v>
                </c:pt>
                <c:pt idx="3">
                  <c:v>793478.38</c:v>
                </c:pt>
                <c:pt idx="4">
                  <c:v>50867.1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CA-4F7D-8A01-EDE43A3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5619880"/>
        <c:axId val="685620240"/>
      </c:barChart>
      <c:catAx>
        <c:axId val="68561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620240"/>
        <c:crosses val="autoZero"/>
        <c:auto val="1"/>
        <c:lblAlgn val="ctr"/>
        <c:lblOffset val="100"/>
        <c:noMultiLvlLbl val="0"/>
      </c:catAx>
      <c:valAx>
        <c:axId val="68562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61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General Loan Info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Graphs!$A$26</c:f>
              <c:strCache>
                <c:ptCount val="1"/>
                <c:pt idx="0">
                  <c:v>Total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Graphs!$B$25:$E$25</c:f>
              <c:strCache>
                <c:ptCount val="4"/>
                <c:pt idx="0">
                  <c:v>RRR</c:v>
                </c:pt>
                <c:pt idx="1">
                  <c:v>Cares 1</c:v>
                </c:pt>
                <c:pt idx="2">
                  <c:v>Cares 2</c:v>
                </c:pt>
                <c:pt idx="3">
                  <c:v>BLF</c:v>
                </c:pt>
              </c:strCache>
            </c:strRef>
          </c:cat>
          <c:val>
            <c:numRef>
              <c:f>Graphs!$B$26:$E$26</c:f>
              <c:numCache>
                <c:formatCode>General</c:formatCode>
                <c:ptCount val="4"/>
                <c:pt idx="0">
                  <c:v>28</c:v>
                </c:pt>
                <c:pt idx="1">
                  <c:v>41</c:v>
                </c:pt>
                <c:pt idx="2">
                  <c:v>6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B-4599-A602-D5AD04EFE343}"/>
            </c:ext>
          </c:extLst>
        </c:ser>
        <c:ser>
          <c:idx val="1"/>
          <c:order val="1"/>
          <c:tx>
            <c:strRef>
              <c:f>Graphs!$A$27</c:f>
              <c:strCache>
                <c:ptCount val="1"/>
                <c:pt idx="0">
                  <c:v>Defaulted Loans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Graphs!$B$25:$E$25</c:f>
              <c:strCache>
                <c:ptCount val="4"/>
                <c:pt idx="0">
                  <c:v>RRR</c:v>
                </c:pt>
                <c:pt idx="1">
                  <c:v>Cares 1</c:v>
                </c:pt>
                <c:pt idx="2">
                  <c:v>Cares 2</c:v>
                </c:pt>
                <c:pt idx="3">
                  <c:v>BLF</c:v>
                </c:pt>
              </c:strCache>
            </c:strRef>
          </c:cat>
          <c:val>
            <c:numRef>
              <c:f>Graphs!$B$27:$E$27</c:f>
              <c:numCache>
                <c:formatCode>General</c:formatCode>
                <c:ptCount val="4"/>
                <c:pt idx="0">
                  <c:v>5</c:v>
                </c:pt>
                <c:pt idx="1">
                  <c:v>12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B-4599-A602-D5AD04EFE343}"/>
            </c:ext>
          </c:extLst>
        </c:ser>
        <c:ser>
          <c:idx val="2"/>
          <c:order val="2"/>
          <c:tx>
            <c:strRef>
              <c:f>Graphs!$A$28</c:f>
              <c:strCache>
                <c:ptCount val="1"/>
                <c:pt idx="0">
                  <c:v>Write Offs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Graphs!$B$25:$E$25</c:f>
              <c:strCache>
                <c:ptCount val="4"/>
                <c:pt idx="0">
                  <c:v>RRR</c:v>
                </c:pt>
                <c:pt idx="1">
                  <c:v>Cares 1</c:v>
                </c:pt>
                <c:pt idx="2">
                  <c:v>Cares 2</c:v>
                </c:pt>
                <c:pt idx="3">
                  <c:v>BLF</c:v>
                </c:pt>
              </c:strCache>
            </c:strRef>
          </c:cat>
          <c:val>
            <c:numRef>
              <c:f>Graphs!$B$28:$E$28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FB-4599-A602-D5AD04EF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8224456"/>
        <c:axId val="503653872"/>
        <c:axId val="0"/>
      </c:bar3DChart>
      <c:catAx>
        <c:axId val="68822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653872"/>
        <c:crosses val="autoZero"/>
        <c:auto val="1"/>
        <c:lblAlgn val="ctr"/>
        <c:lblOffset val="100"/>
        <c:noMultiLvlLbl val="0"/>
      </c:catAx>
      <c:valAx>
        <c:axId val="5036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22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10</xdr:row>
      <xdr:rowOff>33337</xdr:rowOff>
    </xdr:from>
    <xdr:to>
      <xdr:col>3</xdr:col>
      <xdr:colOff>76199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964408-C017-4BDD-8727-74425BC8F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32</xdr:row>
      <xdr:rowOff>166687</xdr:rowOff>
    </xdr:from>
    <xdr:to>
      <xdr:col>2</xdr:col>
      <xdr:colOff>904875</xdr:colOff>
      <xdr:row>47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3C164E-F93E-477E-957B-24186A2C0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33337</xdr:rowOff>
    </xdr:from>
    <xdr:to>
      <xdr:col>2</xdr:col>
      <xdr:colOff>704850</xdr:colOff>
      <xdr:row>21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7DB87-8221-9DF9-E435-8D2F2401D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29</xdr:row>
      <xdr:rowOff>166687</xdr:rowOff>
    </xdr:from>
    <xdr:to>
      <xdr:col>2</xdr:col>
      <xdr:colOff>904875</xdr:colOff>
      <xdr:row>44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0BFCF8-B13C-DF2A-93BD-B9FAD36F3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0962-013B-49FA-83AC-A73607BCE59B}">
  <sheetPr>
    <pageSetUpPr fitToPage="1"/>
  </sheetPr>
  <dimension ref="A1:J41"/>
  <sheetViews>
    <sheetView workbookViewId="0">
      <selection activeCell="L41" sqref="A1:L41"/>
    </sheetView>
  </sheetViews>
  <sheetFormatPr defaultColWidth="8.88671875" defaultRowHeight="14.4" x14ac:dyDescent="0.3"/>
  <cols>
    <col min="1" max="1" width="2.33203125" style="43" bestFit="1" customWidth="1"/>
    <col min="2" max="2" width="45.33203125" style="43" bestFit="1" customWidth="1"/>
    <col min="3" max="3" width="16.33203125" style="43" customWidth="1"/>
    <col min="4" max="4" width="7.88671875" style="43" customWidth="1"/>
    <col min="5" max="5" width="41.33203125" style="43" customWidth="1"/>
    <col min="6" max="6" width="14.33203125" style="43" customWidth="1"/>
    <col min="7" max="8" width="8.88671875" style="43"/>
    <col min="9" max="9" width="13.6640625" style="43" bestFit="1" customWidth="1"/>
    <col min="10" max="10" width="12.33203125" style="44" bestFit="1" customWidth="1"/>
    <col min="11" max="16384" width="8.88671875" style="43"/>
  </cols>
  <sheetData>
    <row r="1" spans="1:10" ht="15" thickBot="1" x14ac:dyDescent="0.35">
      <c r="B1" s="75" t="s">
        <v>0</v>
      </c>
      <c r="C1" s="76"/>
      <c r="D1" s="76"/>
      <c r="E1" s="76"/>
      <c r="F1" s="77"/>
      <c r="G1" s="3"/>
      <c r="H1" s="3"/>
      <c r="I1" s="3"/>
    </row>
    <row r="2" spans="1:10" x14ac:dyDescent="0.3">
      <c r="B2" s="78" t="s">
        <v>34</v>
      </c>
      <c r="C2" s="79"/>
      <c r="D2" s="35"/>
      <c r="E2" s="78" t="s">
        <v>6</v>
      </c>
      <c r="F2" s="79"/>
      <c r="G2" s="3"/>
      <c r="H2" s="3"/>
      <c r="I2" s="3"/>
    </row>
    <row r="3" spans="1:10" x14ac:dyDescent="0.3">
      <c r="A3" s="43" t="s">
        <v>33</v>
      </c>
      <c r="B3" s="63" t="s">
        <v>47</v>
      </c>
      <c r="C3" s="64">
        <v>1248000</v>
      </c>
      <c r="D3" s="36"/>
      <c r="E3" s="41" t="s">
        <v>7</v>
      </c>
      <c r="F3" s="37">
        <v>182000</v>
      </c>
      <c r="G3" s="4"/>
      <c r="H3" s="4"/>
      <c r="I3" s="69" t="s">
        <v>24</v>
      </c>
      <c r="J3" s="70">
        <v>28</v>
      </c>
    </row>
    <row r="4" spans="1:10" x14ac:dyDescent="0.3">
      <c r="A4" s="43" t="s">
        <v>36</v>
      </c>
      <c r="B4" s="63" t="s">
        <v>29</v>
      </c>
      <c r="C4" s="64">
        <v>89750.48</v>
      </c>
      <c r="D4" s="47"/>
      <c r="E4" s="41" t="s">
        <v>9</v>
      </c>
      <c r="F4" s="37">
        <v>173253.23</v>
      </c>
      <c r="I4" s="71" t="s">
        <v>23</v>
      </c>
      <c r="J4" s="70">
        <v>2</v>
      </c>
    </row>
    <row r="5" spans="1:10" x14ac:dyDescent="0.3">
      <c r="A5" s="43" t="s">
        <v>35</v>
      </c>
      <c r="B5" s="63" t="s">
        <v>30</v>
      </c>
      <c r="C5" s="64">
        <v>0</v>
      </c>
      <c r="D5" s="47"/>
      <c r="E5" s="41" t="s">
        <v>10</v>
      </c>
      <c r="F5" s="37">
        <v>11433.13</v>
      </c>
      <c r="I5" s="42" t="s">
        <v>22</v>
      </c>
      <c r="J5" s="46">
        <v>3</v>
      </c>
    </row>
    <row r="6" spans="1:10" x14ac:dyDescent="0.3">
      <c r="A6" s="43" t="s">
        <v>37</v>
      </c>
      <c r="B6" s="63" t="s">
        <v>46</v>
      </c>
      <c r="C6" s="64">
        <v>0</v>
      </c>
      <c r="D6" s="47"/>
      <c r="E6" s="39"/>
      <c r="F6" s="38"/>
      <c r="I6" s="42" t="s">
        <v>25</v>
      </c>
      <c r="J6" s="46">
        <f>J3-J4-J5</f>
        <v>23</v>
      </c>
    </row>
    <row r="7" spans="1:10" x14ac:dyDescent="0.3">
      <c r="B7" s="65" t="s">
        <v>42</v>
      </c>
      <c r="C7" s="66">
        <f>C3-C4-C5-C6</f>
        <v>1158249.52</v>
      </c>
      <c r="D7" s="47"/>
      <c r="E7" s="45"/>
      <c r="F7" s="48"/>
      <c r="I7" s="71" t="s">
        <v>26</v>
      </c>
      <c r="J7" s="72">
        <v>0</v>
      </c>
    </row>
    <row r="8" spans="1:10" x14ac:dyDescent="0.3">
      <c r="B8" s="63"/>
      <c r="C8" s="66"/>
      <c r="D8" s="47"/>
      <c r="E8" s="45"/>
      <c r="F8" s="48"/>
    </row>
    <row r="9" spans="1:10" x14ac:dyDescent="0.3">
      <c r="A9" s="43" t="s">
        <v>38</v>
      </c>
      <c r="B9" s="63" t="s">
        <v>40</v>
      </c>
      <c r="C9" s="66">
        <v>50000</v>
      </c>
      <c r="D9" s="47"/>
      <c r="E9" s="40" t="s">
        <v>44</v>
      </c>
      <c r="F9" s="60">
        <f>F3-F4+F5</f>
        <v>20179.899999999987</v>
      </c>
    </row>
    <row r="10" spans="1:10" ht="15" thickBot="1" x14ac:dyDescent="0.35">
      <c r="B10" s="67" t="s">
        <v>43</v>
      </c>
      <c r="C10" s="68">
        <f>C9-C6+C4</f>
        <v>139750.47999999998</v>
      </c>
      <c r="D10" s="49"/>
      <c r="E10" s="50"/>
      <c r="F10" s="51"/>
    </row>
    <row r="11" spans="1:10" ht="15" thickBot="1" x14ac:dyDescent="0.35">
      <c r="B11" s="52"/>
      <c r="C11" s="52"/>
    </row>
    <row r="12" spans="1:10" ht="15" thickBot="1" x14ac:dyDescent="0.35">
      <c r="B12" s="75" t="s">
        <v>15</v>
      </c>
      <c r="C12" s="76"/>
      <c r="D12" s="76"/>
      <c r="E12" s="76"/>
      <c r="F12" s="77"/>
    </row>
    <row r="13" spans="1:10" x14ac:dyDescent="0.3">
      <c r="B13" s="80" t="s">
        <v>5</v>
      </c>
      <c r="C13" s="81"/>
      <c r="D13" s="36"/>
      <c r="E13" s="61" t="s">
        <v>6</v>
      </c>
      <c r="F13" s="62"/>
      <c r="I13" s="69" t="s">
        <v>24</v>
      </c>
      <c r="J13" s="70">
        <v>41</v>
      </c>
    </row>
    <row r="14" spans="1:10" x14ac:dyDescent="0.3">
      <c r="A14" s="43" t="s">
        <v>33</v>
      </c>
      <c r="B14" s="63" t="s">
        <v>47</v>
      </c>
      <c r="C14" s="73">
        <v>1652500</v>
      </c>
      <c r="D14" s="47"/>
      <c r="E14" s="41" t="s">
        <v>7</v>
      </c>
      <c r="F14" s="37">
        <v>140500</v>
      </c>
      <c r="I14" s="71" t="s">
        <v>23</v>
      </c>
      <c r="J14" s="70">
        <v>9</v>
      </c>
    </row>
    <row r="15" spans="1:10" x14ac:dyDescent="0.3">
      <c r="A15" s="43" t="s">
        <v>36</v>
      </c>
      <c r="B15" s="74" t="s">
        <v>41</v>
      </c>
      <c r="C15" s="73">
        <v>960687.83</v>
      </c>
      <c r="D15" s="47"/>
      <c r="E15" s="41" t="s">
        <v>10</v>
      </c>
      <c r="F15" s="37">
        <v>58166.22</v>
      </c>
      <c r="I15" s="42" t="s">
        <v>22</v>
      </c>
      <c r="J15" s="46">
        <v>2</v>
      </c>
    </row>
    <row r="16" spans="1:10" x14ac:dyDescent="0.3">
      <c r="A16" s="43" t="s">
        <v>35</v>
      </c>
      <c r="B16" s="63" t="s">
        <v>30</v>
      </c>
      <c r="C16" s="73">
        <v>29586.1</v>
      </c>
      <c r="D16" s="47"/>
      <c r="E16" s="41" t="s">
        <v>9</v>
      </c>
      <c r="F16" s="37">
        <f>140500+72375.46</f>
        <v>212875.46000000002</v>
      </c>
      <c r="I16" s="42" t="s">
        <v>25</v>
      </c>
      <c r="J16" s="46">
        <f>J13-J14-J15</f>
        <v>30</v>
      </c>
    </row>
    <row r="17" spans="1:10" x14ac:dyDescent="0.3">
      <c r="A17" s="43" t="s">
        <v>37</v>
      </c>
      <c r="B17" s="63" t="s">
        <v>46</v>
      </c>
      <c r="C17" s="73">
        <v>850000</v>
      </c>
      <c r="D17" s="47"/>
      <c r="E17" s="39"/>
      <c r="F17" s="53"/>
      <c r="I17" s="71" t="s">
        <v>26</v>
      </c>
      <c r="J17" s="72">
        <v>1</v>
      </c>
    </row>
    <row r="18" spans="1:10" x14ac:dyDescent="0.3">
      <c r="B18" s="65" t="s">
        <v>42</v>
      </c>
      <c r="C18" s="66">
        <f>C14+C17-C15-C16</f>
        <v>1512226.0699999998</v>
      </c>
      <c r="D18" s="47"/>
      <c r="E18" s="39"/>
      <c r="F18" s="53"/>
    </row>
    <row r="19" spans="1:10" x14ac:dyDescent="0.3">
      <c r="B19" s="74"/>
      <c r="C19" s="73"/>
      <c r="D19" s="47"/>
      <c r="E19" s="39"/>
      <c r="F19" s="53"/>
    </row>
    <row r="20" spans="1:10" x14ac:dyDescent="0.3">
      <c r="A20" s="43" t="s">
        <v>38</v>
      </c>
      <c r="B20" s="63" t="s">
        <v>40</v>
      </c>
      <c r="C20" s="66">
        <v>0</v>
      </c>
      <c r="D20" s="47"/>
      <c r="E20" s="40" t="s">
        <v>44</v>
      </c>
      <c r="F20" s="60">
        <f>F14+F15-F16</f>
        <v>-14209.24000000002</v>
      </c>
      <c r="I20" s="54"/>
    </row>
    <row r="21" spans="1:10" ht="15" thickBot="1" x14ac:dyDescent="0.35">
      <c r="B21" s="67" t="s">
        <v>43</v>
      </c>
      <c r="C21" s="68">
        <f>C15-C17</f>
        <v>110687.82999999996</v>
      </c>
      <c r="D21" s="55"/>
      <c r="E21" s="50"/>
      <c r="F21" s="51"/>
    </row>
    <row r="22" spans="1:10" ht="15" thickBot="1" x14ac:dyDescent="0.35">
      <c r="B22" s="34"/>
      <c r="C22" s="56"/>
      <c r="D22" s="57"/>
      <c r="E22" s="58"/>
      <c r="F22" s="58"/>
    </row>
    <row r="23" spans="1:10" ht="15" thickBot="1" x14ac:dyDescent="0.35">
      <c r="B23" s="75" t="s">
        <v>19</v>
      </c>
      <c r="C23" s="76"/>
      <c r="D23" s="76"/>
      <c r="E23" s="76"/>
      <c r="F23" s="77"/>
    </row>
    <row r="24" spans="1:10" x14ac:dyDescent="0.3">
      <c r="B24" s="80" t="s">
        <v>5</v>
      </c>
      <c r="C24" s="81"/>
      <c r="D24" s="36"/>
      <c r="E24" s="61" t="s">
        <v>6</v>
      </c>
      <c r="F24" s="62"/>
    </row>
    <row r="25" spans="1:10" x14ac:dyDescent="0.3">
      <c r="A25" s="43" t="s">
        <v>33</v>
      </c>
      <c r="B25" s="63" t="s">
        <v>47</v>
      </c>
      <c r="C25" s="73">
        <v>1021000</v>
      </c>
      <c r="D25" s="47"/>
      <c r="E25" s="41" t="s">
        <v>7</v>
      </c>
      <c r="F25" s="37">
        <v>100000</v>
      </c>
      <c r="I25" s="69" t="s">
        <v>24</v>
      </c>
      <c r="J25" s="70">
        <v>5</v>
      </c>
    </row>
    <row r="26" spans="1:10" x14ac:dyDescent="0.3">
      <c r="A26" s="43" t="s">
        <v>36</v>
      </c>
      <c r="B26" s="74" t="s">
        <v>41</v>
      </c>
      <c r="C26" s="73">
        <v>183729.74</v>
      </c>
      <c r="D26" s="47"/>
      <c r="E26" s="41" t="s">
        <v>10</v>
      </c>
      <c r="F26" s="37">
        <v>16280.22</v>
      </c>
      <c r="I26" s="71" t="s">
        <v>23</v>
      </c>
      <c r="J26" s="70">
        <v>0</v>
      </c>
    </row>
    <row r="27" spans="1:10" x14ac:dyDescent="0.3">
      <c r="A27" s="43" t="s">
        <v>35</v>
      </c>
      <c r="B27" s="63" t="s">
        <v>30</v>
      </c>
      <c r="C27" s="73">
        <v>0</v>
      </c>
      <c r="D27" s="47"/>
      <c r="E27" s="41" t="s">
        <v>9</v>
      </c>
      <c r="F27" s="37">
        <v>108467.88</v>
      </c>
      <c r="I27" s="42" t="s">
        <v>22</v>
      </c>
      <c r="J27" s="46">
        <v>0</v>
      </c>
    </row>
    <row r="28" spans="1:10" x14ac:dyDescent="0.3">
      <c r="A28" s="43" t="s">
        <v>37</v>
      </c>
      <c r="B28" s="63" t="s">
        <v>46</v>
      </c>
      <c r="C28" s="73">
        <v>16500</v>
      </c>
      <c r="D28" s="47"/>
      <c r="E28" s="39"/>
      <c r="F28" s="53"/>
      <c r="I28" s="42" t="s">
        <v>25</v>
      </c>
      <c r="J28" s="46">
        <f>J25-J26-J27</f>
        <v>5</v>
      </c>
    </row>
    <row r="29" spans="1:10" x14ac:dyDescent="0.3">
      <c r="B29" s="65" t="s">
        <v>42</v>
      </c>
      <c r="C29" s="66">
        <f>C25+C28-C26-C27</f>
        <v>853770.26</v>
      </c>
      <c r="D29" s="47"/>
      <c r="E29" s="39"/>
      <c r="F29" s="53"/>
      <c r="I29" s="71" t="s">
        <v>26</v>
      </c>
      <c r="J29" s="72">
        <v>0</v>
      </c>
    </row>
    <row r="30" spans="1:10" x14ac:dyDescent="0.3">
      <c r="B30" s="74"/>
      <c r="C30" s="73"/>
      <c r="D30" s="47"/>
      <c r="E30" s="39"/>
      <c r="F30" s="53"/>
    </row>
    <row r="31" spans="1:10" x14ac:dyDescent="0.3">
      <c r="A31" s="43" t="s">
        <v>38</v>
      </c>
      <c r="B31" s="63" t="s">
        <v>40</v>
      </c>
      <c r="C31" s="66">
        <v>0</v>
      </c>
      <c r="D31" s="47"/>
      <c r="E31" s="40" t="s">
        <v>44</v>
      </c>
      <c r="F31" s="60">
        <f>F25+F26-F27</f>
        <v>7812.3399999999965</v>
      </c>
    </row>
    <row r="32" spans="1:10" ht="15" thickBot="1" x14ac:dyDescent="0.35">
      <c r="B32" s="67" t="s">
        <v>43</v>
      </c>
      <c r="C32" s="68">
        <f>C26-C28</f>
        <v>167229.74</v>
      </c>
      <c r="D32" s="55"/>
      <c r="E32" s="50"/>
      <c r="F32" s="51"/>
    </row>
    <row r="33" spans="1:10" x14ac:dyDescent="0.3">
      <c r="B33" s="34"/>
      <c r="C33" s="56"/>
      <c r="D33" s="57"/>
      <c r="E33" s="58"/>
      <c r="F33" s="58"/>
    </row>
    <row r="34" spans="1:10" ht="15" thickBot="1" x14ac:dyDescent="0.35">
      <c r="E34" s="59"/>
      <c r="F34" s="59"/>
    </row>
    <row r="35" spans="1:10" x14ac:dyDescent="0.3">
      <c r="B35" s="82" t="s">
        <v>27</v>
      </c>
      <c r="C35" s="83"/>
      <c r="D35" s="59"/>
      <c r="E35" s="28"/>
      <c r="F35" s="28"/>
    </row>
    <row r="36" spans="1:10" x14ac:dyDescent="0.3">
      <c r="A36" s="43" t="s">
        <v>33</v>
      </c>
      <c r="B36" s="63" t="s">
        <v>47</v>
      </c>
      <c r="C36" s="64">
        <v>1162313</v>
      </c>
      <c r="D36" s="28"/>
      <c r="E36" s="59"/>
      <c r="F36" s="59"/>
      <c r="I36" s="69" t="s">
        <v>24</v>
      </c>
      <c r="J36" s="70">
        <v>9</v>
      </c>
    </row>
    <row r="37" spans="1:10" x14ac:dyDescent="0.3">
      <c r="A37" s="43" t="s">
        <v>36</v>
      </c>
      <c r="B37" s="63" t="s">
        <v>29</v>
      </c>
      <c r="C37" s="64">
        <v>272635.5</v>
      </c>
      <c r="D37" s="59"/>
      <c r="E37" s="59"/>
      <c r="F37" s="59"/>
      <c r="I37" s="71" t="s">
        <v>23</v>
      </c>
      <c r="J37" s="70">
        <v>0</v>
      </c>
    </row>
    <row r="38" spans="1:10" x14ac:dyDescent="0.3">
      <c r="A38" s="43" t="s">
        <v>35</v>
      </c>
      <c r="B38" s="63" t="s">
        <v>30</v>
      </c>
      <c r="C38" s="64">
        <v>75165.67</v>
      </c>
      <c r="D38" s="59"/>
      <c r="I38" s="42" t="s">
        <v>22</v>
      </c>
      <c r="J38" s="46">
        <v>0</v>
      </c>
    </row>
    <row r="39" spans="1:10" x14ac:dyDescent="0.3">
      <c r="A39" s="43" t="s">
        <v>37</v>
      </c>
      <c r="B39" s="65" t="s">
        <v>39</v>
      </c>
      <c r="C39" s="66">
        <f>C36-C37-C38</f>
        <v>814511.83</v>
      </c>
      <c r="D39" s="26"/>
      <c r="I39" s="42" t="s">
        <v>25</v>
      </c>
      <c r="J39" s="46">
        <f>J36-J37-J38</f>
        <v>9</v>
      </c>
    </row>
    <row r="40" spans="1:10" x14ac:dyDescent="0.3">
      <c r="A40" s="43" t="s">
        <v>38</v>
      </c>
      <c r="B40" s="63" t="s">
        <v>31</v>
      </c>
      <c r="C40" s="66">
        <f>C37-34282.79</f>
        <v>238352.71</v>
      </c>
      <c r="I40" s="71" t="s">
        <v>26</v>
      </c>
      <c r="J40" s="90">
        <v>1</v>
      </c>
    </row>
    <row r="41" spans="1:10" ht="15" thickBot="1" x14ac:dyDescent="0.35">
      <c r="B41" s="67" t="s">
        <v>45</v>
      </c>
      <c r="C41" s="68">
        <f>C37-C40</f>
        <v>34282.790000000008</v>
      </c>
    </row>
  </sheetData>
  <pageMargins left="0.7" right="0.7" top="0.75" bottom="0.75" header="0.3" footer="0.3"/>
  <pageSetup scale="84" fitToWidth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FFFCD-ADDC-4F10-849B-B35765BCBFF9}">
  <dimension ref="A1:G31"/>
  <sheetViews>
    <sheetView tabSelected="1" workbookViewId="0">
      <selection activeCell="E16" sqref="E16"/>
    </sheetView>
  </sheetViews>
  <sheetFormatPr defaultRowHeight="14.4" x14ac:dyDescent="0.3"/>
  <cols>
    <col min="1" max="1" width="40.6640625" customWidth="1"/>
    <col min="2" max="2" width="20.88671875" customWidth="1"/>
    <col min="3" max="3" width="23.88671875" customWidth="1"/>
    <col min="4" max="4" width="20.88671875" customWidth="1"/>
    <col min="5" max="5" width="23.33203125" customWidth="1"/>
    <col min="6" max="6" width="22.88671875" customWidth="1"/>
    <col min="7" max="7" width="12.109375" bestFit="1" customWidth="1"/>
    <col min="9" max="9" width="11.33203125" bestFit="1" customWidth="1"/>
  </cols>
  <sheetData>
    <row r="1" spans="1:7" x14ac:dyDescent="0.3">
      <c r="A1" s="87" t="s">
        <v>62</v>
      </c>
      <c r="B1" s="96" t="s">
        <v>48</v>
      </c>
      <c r="C1" s="97" t="s">
        <v>49</v>
      </c>
      <c r="D1" s="98" t="s">
        <v>50</v>
      </c>
      <c r="E1" s="99" t="s">
        <v>34</v>
      </c>
      <c r="F1" s="100" t="s">
        <v>52</v>
      </c>
    </row>
    <row r="2" spans="1:7" x14ac:dyDescent="0.3">
      <c r="A2" s="89" t="s">
        <v>55</v>
      </c>
      <c r="B2" s="101">
        <v>1298000</v>
      </c>
      <c r="C2" s="84">
        <f>1652500+50000+750000+250000</f>
        <v>2702500</v>
      </c>
      <c r="D2" s="85">
        <f>1021000+191500</f>
        <v>1212500</v>
      </c>
      <c r="E2" s="86">
        <v>1162813</v>
      </c>
      <c r="F2" s="88">
        <f>SUM(B2:E2)</f>
        <v>6375813</v>
      </c>
    </row>
    <row r="3" spans="1:7" x14ac:dyDescent="0.3">
      <c r="A3" s="89" t="s">
        <v>56</v>
      </c>
      <c r="B3" s="101">
        <v>229660</v>
      </c>
      <c r="C3" s="84">
        <v>1197121</v>
      </c>
      <c r="D3" s="85">
        <v>238893.7</v>
      </c>
      <c r="E3" s="86">
        <v>342319</v>
      </c>
      <c r="F3" s="88">
        <f t="shared" ref="F3:F7" si="0">SUM(B3:E3)</f>
        <v>2007993.7</v>
      </c>
    </row>
    <row r="4" spans="1:7" x14ac:dyDescent="0.3">
      <c r="A4" s="89" t="s">
        <v>53</v>
      </c>
      <c r="B4" s="101">
        <v>0</v>
      </c>
      <c r="C4" s="84">
        <v>29586.1</v>
      </c>
      <c r="D4" s="85">
        <v>0</v>
      </c>
      <c r="E4" s="86">
        <v>75165.67</v>
      </c>
      <c r="F4" s="88">
        <f t="shared" si="0"/>
        <v>104751.76999999999</v>
      </c>
    </row>
    <row r="5" spans="1:7" x14ac:dyDescent="0.3">
      <c r="A5" s="89" t="s">
        <v>54</v>
      </c>
      <c r="B5" s="101">
        <f>B2-B3</f>
        <v>1068340</v>
      </c>
      <c r="C5" s="84">
        <f>C2-C3-C4</f>
        <v>1475792.9</v>
      </c>
      <c r="D5" s="85">
        <f>D2-D3</f>
        <v>973606.3</v>
      </c>
      <c r="E5" s="86">
        <f>E2-E3-E4</f>
        <v>745328.33</v>
      </c>
      <c r="F5" s="88">
        <f t="shared" si="0"/>
        <v>4263067.53</v>
      </c>
    </row>
    <row r="6" spans="1:7" x14ac:dyDescent="0.3">
      <c r="A6" s="89" t="s">
        <v>63</v>
      </c>
      <c r="B6" s="101"/>
      <c r="C6" s="84">
        <v>51000</v>
      </c>
      <c r="D6" s="85"/>
      <c r="E6" s="86"/>
      <c r="F6" s="88"/>
    </row>
    <row r="7" spans="1:7" x14ac:dyDescent="0.3">
      <c r="A7" s="89" t="s">
        <v>57</v>
      </c>
      <c r="B7" s="101">
        <v>229660</v>
      </c>
      <c r="C7" s="84">
        <f>147121-C6</f>
        <v>96121</v>
      </c>
      <c r="D7" s="85">
        <v>47393.7</v>
      </c>
      <c r="E7" s="86">
        <v>96019.87</v>
      </c>
      <c r="F7" s="88">
        <f t="shared" si="0"/>
        <v>469194.57</v>
      </c>
    </row>
    <row r="8" spans="1:7" x14ac:dyDescent="0.3">
      <c r="A8" s="103"/>
      <c r="B8" s="104"/>
      <c r="C8" s="105"/>
      <c r="D8" s="105"/>
      <c r="E8" s="106"/>
      <c r="F8" s="107"/>
    </row>
    <row r="9" spans="1:7" x14ac:dyDescent="0.3">
      <c r="A9" s="103"/>
      <c r="B9" s="104"/>
      <c r="C9" s="104"/>
      <c r="D9" s="104"/>
      <c r="E9" s="104"/>
      <c r="F9" s="107"/>
    </row>
    <row r="11" spans="1:7" x14ac:dyDescent="0.3">
      <c r="D11" s="102"/>
      <c r="E11" s="102"/>
      <c r="F11" s="102"/>
      <c r="G11" s="102"/>
    </row>
    <row r="12" spans="1:7" x14ac:dyDescent="0.3">
      <c r="E12" s="102"/>
    </row>
    <row r="28" spans="1:6" x14ac:dyDescent="0.3">
      <c r="A28" s="87" t="s">
        <v>61</v>
      </c>
      <c r="B28" s="96" t="s">
        <v>48</v>
      </c>
      <c r="C28" s="97" t="s">
        <v>49</v>
      </c>
      <c r="D28" s="98" t="s">
        <v>50</v>
      </c>
      <c r="E28" s="99" t="s">
        <v>34</v>
      </c>
      <c r="F28" s="100" t="s">
        <v>52</v>
      </c>
    </row>
    <row r="29" spans="1:6" x14ac:dyDescent="0.3">
      <c r="A29" s="89" t="s">
        <v>58</v>
      </c>
      <c r="B29" s="91">
        <v>29</v>
      </c>
      <c r="C29" s="92">
        <v>42</v>
      </c>
      <c r="D29" s="93">
        <v>6</v>
      </c>
      <c r="E29" s="94">
        <v>9</v>
      </c>
      <c r="F29" s="95">
        <f>SUM(B29:E29)</f>
        <v>86</v>
      </c>
    </row>
    <row r="30" spans="1:6" x14ac:dyDescent="0.3">
      <c r="A30" s="89" t="s">
        <v>59</v>
      </c>
      <c r="B30" s="91">
        <v>5</v>
      </c>
      <c r="C30" s="92">
        <v>10</v>
      </c>
      <c r="D30" s="93">
        <v>2</v>
      </c>
      <c r="E30" s="94">
        <v>1</v>
      </c>
      <c r="F30" s="95">
        <f t="shared" ref="F30:F31" si="1">SUM(B30:E30)</f>
        <v>18</v>
      </c>
    </row>
    <row r="31" spans="1:6" x14ac:dyDescent="0.3">
      <c r="A31" s="89" t="s">
        <v>60</v>
      </c>
      <c r="B31" s="91">
        <v>0</v>
      </c>
      <c r="C31" s="92">
        <v>1</v>
      </c>
      <c r="D31" s="93">
        <v>0</v>
      </c>
      <c r="E31" s="94">
        <v>1</v>
      </c>
      <c r="F31" s="95">
        <f t="shared" si="1"/>
        <v>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3EA1-09B9-409D-8A73-E1FA036C38FB}">
  <dimension ref="A1:G28"/>
  <sheetViews>
    <sheetView workbookViewId="0">
      <selection activeCell="E18" sqref="E18"/>
    </sheetView>
  </sheetViews>
  <sheetFormatPr defaultRowHeight="14.4" x14ac:dyDescent="0.3"/>
  <cols>
    <col min="1" max="1" width="40.6640625" customWidth="1"/>
    <col min="2" max="2" width="20.88671875" customWidth="1"/>
    <col min="3" max="3" width="23.88671875" customWidth="1"/>
    <col min="4" max="4" width="20.88671875" customWidth="1"/>
    <col min="5" max="5" width="23.33203125" customWidth="1"/>
    <col min="6" max="6" width="22.88671875" customWidth="1"/>
    <col min="7" max="7" width="12.109375" bestFit="1" customWidth="1"/>
  </cols>
  <sheetData>
    <row r="1" spans="1:7" x14ac:dyDescent="0.3">
      <c r="A1" s="87" t="s">
        <v>61</v>
      </c>
      <c r="B1" s="96" t="s">
        <v>48</v>
      </c>
      <c r="C1" s="97" t="s">
        <v>49</v>
      </c>
      <c r="D1" s="98" t="s">
        <v>50</v>
      </c>
      <c r="E1" s="99" t="s">
        <v>51</v>
      </c>
      <c r="F1" s="100" t="s">
        <v>52</v>
      </c>
    </row>
    <row r="2" spans="1:7" x14ac:dyDescent="0.3">
      <c r="A2" s="89" t="s">
        <v>55</v>
      </c>
      <c r="B2" s="101">
        <v>1248000</v>
      </c>
      <c r="C2" s="84">
        <f>1652500+50000+800000</f>
        <v>2502500</v>
      </c>
      <c r="D2" s="85">
        <f>1021000+191500</f>
        <v>1212500</v>
      </c>
      <c r="E2" s="86">
        <v>1162813</v>
      </c>
      <c r="F2" s="88">
        <f>SUM(B2:E2)</f>
        <v>6125813</v>
      </c>
    </row>
    <row r="3" spans="1:7" x14ac:dyDescent="0.3">
      <c r="A3" s="89" t="s">
        <v>56</v>
      </c>
      <c r="B3" s="101">
        <v>132882.82</v>
      </c>
      <c r="C3" s="84">
        <v>1047979</v>
      </c>
      <c r="D3" s="85">
        <v>202567.01</v>
      </c>
      <c r="E3" s="86">
        <v>294168.95</v>
      </c>
      <c r="F3" s="88">
        <f t="shared" ref="F3:F6" si="0">SUM(B3:E3)</f>
        <v>1677597.78</v>
      </c>
    </row>
    <row r="4" spans="1:7" x14ac:dyDescent="0.3">
      <c r="A4" s="89" t="s">
        <v>53</v>
      </c>
      <c r="B4" s="101">
        <v>0</v>
      </c>
      <c r="C4" s="84">
        <v>29586.1</v>
      </c>
      <c r="D4" s="85">
        <v>0</v>
      </c>
      <c r="E4" s="86">
        <v>75165.67</v>
      </c>
      <c r="F4" s="88">
        <f t="shared" si="0"/>
        <v>104751.76999999999</v>
      </c>
    </row>
    <row r="5" spans="1:7" x14ac:dyDescent="0.3">
      <c r="A5" s="89" t="s">
        <v>54</v>
      </c>
      <c r="B5" s="101">
        <v>1115117.18</v>
      </c>
      <c r="C5" s="84">
        <v>1424934.9</v>
      </c>
      <c r="D5" s="85">
        <v>1009949.99</v>
      </c>
      <c r="E5" s="86">
        <f>E2-E3-E4</f>
        <v>793478.38</v>
      </c>
      <c r="F5" s="88">
        <f t="shared" si="0"/>
        <v>4343480.45</v>
      </c>
    </row>
    <row r="6" spans="1:7" x14ac:dyDescent="0.3">
      <c r="A6" s="89" t="s">
        <v>57</v>
      </c>
      <c r="B6" s="101">
        <v>182882.82</v>
      </c>
      <c r="C6" s="84">
        <v>197979</v>
      </c>
      <c r="D6" s="85">
        <v>11067.01</v>
      </c>
      <c r="E6" s="86">
        <v>50867.1</v>
      </c>
      <c r="F6" s="88">
        <f t="shared" si="0"/>
        <v>442795.93</v>
      </c>
    </row>
    <row r="8" spans="1:7" x14ac:dyDescent="0.3">
      <c r="D8" s="102"/>
      <c r="E8" s="102"/>
      <c r="F8" s="102"/>
      <c r="G8" s="102"/>
    </row>
    <row r="9" spans="1:7" x14ac:dyDescent="0.3">
      <c r="E9" s="102"/>
    </row>
    <row r="25" spans="1:6" x14ac:dyDescent="0.3">
      <c r="A25" s="87" t="s">
        <v>61</v>
      </c>
      <c r="B25" s="96" t="s">
        <v>48</v>
      </c>
      <c r="C25" s="97" t="s">
        <v>49</v>
      </c>
      <c r="D25" s="98" t="s">
        <v>50</v>
      </c>
      <c r="E25" s="99" t="s">
        <v>51</v>
      </c>
      <c r="F25" s="100" t="s">
        <v>52</v>
      </c>
    </row>
    <row r="26" spans="1:6" x14ac:dyDescent="0.3">
      <c r="A26" s="89" t="s">
        <v>58</v>
      </c>
      <c r="B26" s="91">
        <v>28</v>
      </c>
      <c r="C26" s="92">
        <v>41</v>
      </c>
      <c r="D26" s="93">
        <v>6</v>
      </c>
      <c r="E26" s="94">
        <v>9</v>
      </c>
      <c r="F26" s="95">
        <f>SUM(B26:E26)</f>
        <v>84</v>
      </c>
    </row>
    <row r="27" spans="1:6" x14ac:dyDescent="0.3">
      <c r="A27" s="89" t="s">
        <v>59</v>
      </c>
      <c r="B27" s="91">
        <v>5</v>
      </c>
      <c r="C27" s="92">
        <v>12</v>
      </c>
      <c r="D27" s="93">
        <v>0</v>
      </c>
      <c r="E27" s="94">
        <v>1</v>
      </c>
      <c r="F27" s="95">
        <f t="shared" ref="F27:F28" si="1">SUM(B27:E27)</f>
        <v>18</v>
      </c>
    </row>
    <row r="28" spans="1:6" x14ac:dyDescent="0.3">
      <c r="A28" s="89" t="s">
        <v>60</v>
      </c>
      <c r="B28" s="91">
        <v>0</v>
      </c>
      <c r="C28" s="92">
        <v>1</v>
      </c>
      <c r="D28" s="93">
        <v>0</v>
      </c>
      <c r="E28" s="94">
        <v>1</v>
      </c>
      <c r="F28" s="95">
        <f t="shared" si="1"/>
        <v>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14B9-15BE-4EB8-8434-1176DC4481AF}">
  <dimension ref="A1:I44"/>
  <sheetViews>
    <sheetView topLeftCell="A30" workbookViewId="0">
      <selection activeCell="C51" sqref="C51"/>
    </sheetView>
  </sheetViews>
  <sheetFormatPr defaultRowHeight="14.4" x14ac:dyDescent="0.3"/>
  <cols>
    <col min="1" max="1" width="39.109375" bestFit="1" customWidth="1"/>
    <col min="2" max="2" width="13.6640625" bestFit="1" customWidth="1"/>
    <col min="4" max="4" width="41.33203125" customWidth="1"/>
    <col min="5" max="5" width="14.33203125" customWidth="1"/>
    <col min="8" max="8" width="11.88671875" bestFit="1" customWidth="1"/>
    <col min="9" max="9" width="8.88671875" style="1"/>
  </cols>
  <sheetData>
    <row r="1" spans="1:9" x14ac:dyDescent="0.3">
      <c r="A1" s="110" t="s">
        <v>0</v>
      </c>
      <c r="B1" s="111"/>
      <c r="C1" s="111"/>
      <c r="D1" s="111"/>
      <c r="E1" s="112"/>
      <c r="F1" s="3"/>
      <c r="G1" s="3"/>
      <c r="H1" s="3"/>
    </row>
    <row r="2" spans="1:9" x14ac:dyDescent="0.3">
      <c r="A2" s="113" t="s">
        <v>5</v>
      </c>
      <c r="B2" s="114"/>
      <c r="C2" s="5"/>
      <c r="D2" s="113" t="s">
        <v>6</v>
      </c>
      <c r="E2" s="114"/>
      <c r="F2" s="4"/>
      <c r="G2" s="4"/>
      <c r="H2" s="3" t="s">
        <v>24</v>
      </c>
      <c r="I2" s="1">
        <v>28</v>
      </c>
    </row>
    <row r="3" spans="1:9" x14ac:dyDescent="0.3">
      <c r="A3" s="7" t="s">
        <v>1</v>
      </c>
      <c r="B3" s="8">
        <v>1298000</v>
      </c>
      <c r="C3" s="6"/>
      <c r="D3" s="7" t="s">
        <v>7</v>
      </c>
      <c r="E3" s="15">
        <v>182000</v>
      </c>
      <c r="H3" s="25" t="s">
        <v>23</v>
      </c>
      <c r="I3" s="1">
        <v>2</v>
      </c>
    </row>
    <row r="4" spans="1:9" x14ac:dyDescent="0.3">
      <c r="A4" s="7" t="s">
        <v>11</v>
      </c>
      <c r="B4" s="8">
        <v>1248000</v>
      </c>
      <c r="C4" s="6"/>
      <c r="D4" s="7" t="s">
        <v>9</v>
      </c>
      <c r="E4" s="15">
        <v>173253.23</v>
      </c>
      <c r="H4" s="25" t="s">
        <v>22</v>
      </c>
      <c r="I4" s="1">
        <v>3</v>
      </c>
    </row>
    <row r="5" spans="1:9" x14ac:dyDescent="0.3">
      <c r="A5" s="7" t="s">
        <v>12</v>
      </c>
      <c r="B5" s="8">
        <v>0</v>
      </c>
      <c r="C5" s="6"/>
      <c r="D5" s="7" t="s">
        <v>3</v>
      </c>
      <c r="E5" s="18">
        <f>E3-E4</f>
        <v>8746.7699999999895</v>
      </c>
      <c r="H5" s="25" t="s">
        <v>25</v>
      </c>
      <c r="I5" s="1">
        <f>I2-I3-I4</f>
        <v>23</v>
      </c>
    </row>
    <row r="6" spans="1:9" x14ac:dyDescent="0.3">
      <c r="A6" s="7" t="s">
        <v>2</v>
      </c>
      <c r="B6" s="8">
        <v>50000</v>
      </c>
      <c r="C6" s="6"/>
      <c r="D6" s="7" t="s">
        <v>10</v>
      </c>
      <c r="E6" s="15">
        <v>11433.13</v>
      </c>
      <c r="H6" s="25" t="s">
        <v>26</v>
      </c>
      <c r="I6" s="24">
        <v>0</v>
      </c>
    </row>
    <row r="7" spans="1:9" x14ac:dyDescent="0.3">
      <c r="A7" s="7" t="s">
        <v>13</v>
      </c>
      <c r="B7" s="8">
        <v>89750.48</v>
      </c>
      <c r="C7" s="6"/>
      <c r="D7" s="7" t="s">
        <v>21</v>
      </c>
      <c r="E7" s="23">
        <v>0</v>
      </c>
    </row>
    <row r="8" spans="1:9" x14ac:dyDescent="0.3">
      <c r="A8" s="9" t="s">
        <v>4</v>
      </c>
      <c r="B8" s="10">
        <f>B7+B6</f>
        <v>139750.47999999998</v>
      </c>
      <c r="C8" s="6"/>
      <c r="D8" s="9" t="s">
        <v>8</v>
      </c>
      <c r="E8" s="19">
        <f>E5+E6-E7</f>
        <v>20179.899999999987</v>
      </c>
    </row>
    <row r="9" spans="1:9" x14ac:dyDescent="0.3">
      <c r="A9" s="11"/>
      <c r="B9" s="12"/>
      <c r="C9" s="6"/>
      <c r="D9" s="16"/>
      <c r="E9" s="17"/>
    </row>
    <row r="10" spans="1:9" x14ac:dyDescent="0.3">
      <c r="A10" s="13" t="s">
        <v>14</v>
      </c>
      <c r="B10" s="14">
        <f>B3-B8</f>
        <v>1158249.52</v>
      </c>
      <c r="C10" s="6"/>
      <c r="D10" s="20"/>
      <c r="E10" s="21"/>
    </row>
    <row r="11" spans="1:9" ht="15" thickBot="1" x14ac:dyDescent="0.35">
      <c r="A11" s="2"/>
      <c r="B11" s="2"/>
    </row>
    <row r="12" spans="1:9" x14ac:dyDescent="0.3">
      <c r="A12" s="110" t="s">
        <v>15</v>
      </c>
      <c r="B12" s="111"/>
      <c r="C12" s="111"/>
      <c r="D12" s="111"/>
      <c r="E12" s="112"/>
    </row>
    <row r="13" spans="1:9" x14ac:dyDescent="0.3">
      <c r="A13" s="113" t="s">
        <v>5</v>
      </c>
      <c r="B13" s="114"/>
      <c r="C13" s="5"/>
      <c r="D13" s="113" t="s">
        <v>6</v>
      </c>
      <c r="E13" s="114"/>
    </row>
    <row r="14" spans="1:9" x14ac:dyDescent="0.3">
      <c r="A14" s="7" t="s">
        <v>1</v>
      </c>
      <c r="B14" s="8">
        <v>1652500</v>
      </c>
      <c r="C14" s="6"/>
      <c r="D14" s="7" t="s">
        <v>7</v>
      </c>
      <c r="E14" s="15">
        <v>140500</v>
      </c>
      <c r="H14" s="3" t="s">
        <v>24</v>
      </c>
      <c r="I14" s="1">
        <v>41</v>
      </c>
    </row>
    <row r="15" spans="1:9" x14ac:dyDescent="0.3">
      <c r="A15" s="7" t="s">
        <v>11</v>
      </c>
      <c r="B15" s="8">
        <v>1652500</v>
      </c>
      <c r="C15" s="6"/>
      <c r="D15" s="7" t="s">
        <v>18</v>
      </c>
      <c r="E15" s="15">
        <v>140500</v>
      </c>
      <c r="H15" s="25" t="s">
        <v>23</v>
      </c>
      <c r="I15" s="1">
        <v>9</v>
      </c>
    </row>
    <row r="16" spans="1:9" x14ac:dyDescent="0.3">
      <c r="A16" s="7" t="s">
        <v>12</v>
      </c>
      <c r="B16" s="8">
        <v>0</v>
      </c>
      <c r="C16" s="6"/>
      <c r="D16" s="16"/>
      <c r="E16" s="17"/>
      <c r="H16" s="25" t="s">
        <v>22</v>
      </c>
      <c r="I16" s="1">
        <v>2</v>
      </c>
    </row>
    <row r="17" spans="1:9" x14ac:dyDescent="0.3">
      <c r="A17" s="7" t="s">
        <v>2</v>
      </c>
      <c r="B17" s="8">
        <v>0</v>
      </c>
      <c r="C17" s="6"/>
      <c r="D17" s="7" t="s">
        <v>3</v>
      </c>
      <c r="E17" s="18">
        <f>E14-E15</f>
        <v>0</v>
      </c>
      <c r="H17" s="25" t="s">
        <v>25</v>
      </c>
      <c r="I17" s="1">
        <f>I14-I15-I16</f>
        <v>30</v>
      </c>
    </row>
    <row r="18" spans="1:9" x14ac:dyDescent="0.3">
      <c r="A18" s="7" t="s">
        <v>13</v>
      </c>
      <c r="B18" s="8">
        <v>960687.83</v>
      </c>
      <c r="C18" s="6"/>
      <c r="D18" s="7" t="s">
        <v>10</v>
      </c>
      <c r="E18" s="15">
        <v>58166.22</v>
      </c>
      <c r="H18" s="25" t="s">
        <v>26</v>
      </c>
      <c r="I18" s="24">
        <v>0</v>
      </c>
    </row>
    <row r="19" spans="1:9" x14ac:dyDescent="0.3">
      <c r="A19" s="7" t="s">
        <v>16</v>
      </c>
      <c r="B19" s="8">
        <v>850000</v>
      </c>
      <c r="C19" s="6"/>
      <c r="D19" s="7" t="s">
        <v>21</v>
      </c>
      <c r="E19" s="18">
        <v>72375.460000000006</v>
      </c>
    </row>
    <row r="20" spans="1:9" x14ac:dyDescent="0.3">
      <c r="A20" s="9" t="s">
        <v>4</v>
      </c>
      <c r="B20" s="10">
        <f>B18+B17-B19</f>
        <v>110687.82999999996</v>
      </c>
      <c r="C20" s="6"/>
      <c r="D20" s="7"/>
      <c r="E20" s="18"/>
    </row>
    <row r="21" spans="1:9" x14ac:dyDescent="0.3">
      <c r="A21" s="22"/>
      <c r="B21" s="8"/>
      <c r="C21" s="6"/>
      <c r="D21" s="9" t="s">
        <v>8</v>
      </c>
      <c r="E21" s="19">
        <f>E18-E19</f>
        <v>-14209.240000000005</v>
      </c>
    </row>
    <row r="22" spans="1:9" x14ac:dyDescent="0.3">
      <c r="A22" s="22" t="s">
        <v>17</v>
      </c>
      <c r="B22" s="8">
        <v>29586.1</v>
      </c>
      <c r="D22" s="16"/>
      <c r="E22" s="17"/>
    </row>
    <row r="23" spans="1:9" x14ac:dyDescent="0.3">
      <c r="A23" s="13" t="s">
        <v>14</v>
      </c>
      <c r="B23" s="14">
        <f>B15+B19-B18-B22</f>
        <v>1512226.0699999998</v>
      </c>
      <c r="D23" s="20"/>
      <c r="E23" s="21"/>
    </row>
    <row r="24" spans="1:9" ht="15" thickBot="1" x14ac:dyDescent="0.35"/>
    <row r="25" spans="1:9" x14ac:dyDescent="0.3">
      <c r="A25" s="110" t="s">
        <v>19</v>
      </c>
      <c r="B25" s="111"/>
      <c r="C25" s="111"/>
      <c r="D25" s="111"/>
      <c r="E25" s="112"/>
    </row>
    <row r="26" spans="1:9" x14ac:dyDescent="0.3">
      <c r="A26" s="113" t="s">
        <v>5</v>
      </c>
      <c r="B26" s="114"/>
      <c r="C26" s="5"/>
      <c r="D26" s="113" t="s">
        <v>6</v>
      </c>
      <c r="E26" s="114"/>
    </row>
    <row r="27" spans="1:9" x14ac:dyDescent="0.3">
      <c r="A27" s="7" t="s">
        <v>1</v>
      </c>
      <c r="B27" s="8">
        <v>1021000</v>
      </c>
      <c r="C27" s="6"/>
      <c r="D27" s="7" t="s">
        <v>7</v>
      </c>
      <c r="E27" s="15">
        <v>100000</v>
      </c>
      <c r="H27" s="3" t="s">
        <v>24</v>
      </c>
      <c r="I27" s="1">
        <v>5</v>
      </c>
    </row>
    <row r="28" spans="1:9" x14ac:dyDescent="0.3">
      <c r="A28" s="7" t="s">
        <v>11</v>
      </c>
      <c r="B28" s="8">
        <v>1021000</v>
      </c>
      <c r="C28" s="6"/>
      <c r="D28" s="7" t="s">
        <v>20</v>
      </c>
      <c r="E28" s="15">
        <v>100000</v>
      </c>
      <c r="H28" s="25" t="s">
        <v>23</v>
      </c>
      <c r="I28" s="1">
        <v>0</v>
      </c>
    </row>
    <row r="29" spans="1:9" x14ac:dyDescent="0.3">
      <c r="A29" s="7" t="s">
        <v>12</v>
      </c>
      <c r="B29" s="8">
        <v>0</v>
      </c>
      <c r="C29" s="6"/>
      <c r="D29" s="16"/>
      <c r="E29" s="17"/>
      <c r="H29" s="25" t="s">
        <v>22</v>
      </c>
      <c r="I29" s="1">
        <v>0</v>
      </c>
    </row>
    <row r="30" spans="1:9" x14ac:dyDescent="0.3">
      <c r="A30" s="7" t="s">
        <v>2</v>
      </c>
      <c r="B30" s="8">
        <v>0</v>
      </c>
      <c r="C30" s="6"/>
      <c r="D30" s="7" t="s">
        <v>3</v>
      </c>
      <c r="E30" s="18">
        <f>E27-E28</f>
        <v>0</v>
      </c>
      <c r="H30" s="25" t="s">
        <v>25</v>
      </c>
      <c r="I30" s="1">
        <f>I27-I28-I29</f>
        <v>5</v>
      </c>
    </row>
    <row r="31" spans="1:9" x14ac:dyDescent="0.3">
      <c r="A31" s="7" t="s">
        <v>13</v>
      </c>
      <c r="B31" s="8">
        <v>183729.74</v>
      </c>
      <c r="C31" s="6"/>
      <c r="D31" s="7" t="s">
        <v>10</v>
      </c>
      <c r="E31" s="15">
        <v>16280.22</v>
      </c>
      <c r="H31" s="25" t="s">
        <v>26</v>
      </c>
      <c r="I31" s="24">
        <v>0</v>
      </c>
    </row>
    <row r="32" spans="1:9" x14ac:dyDescent="0.3">
      <c r="A32" s="7" t="s">
        <v>16</v>
      </c>
      <c r="B32" s="8">
        <v>16500</v>
      </c>
      <c r="C32" s="6"/>
      <c r="D32" s="7" t="s">
        <v>21</v>
      </c>
      <c r="E32" s="18">
        <v>8467.8799999999992</v>
      </c>
    </row>
    <row r="33" spans="1:9" x14ac:dyDescent="0.3">
      <c r="A33" s="9" t="s">
        <v>4</v>
      </c>
      <c r="B33" s="10">
        <f>B31+B30-B32</f>
        <v>167229.74</v>
      </c>
      <c r="C33" s="6"/>
      <c r="D33" s="7"/>
      <c r="E33" s="18"/>
    </row>
    <row r="34" spans="1:9" x14ac:dyDescent="0.3">
      <c r="A34" s="22"/>
      <c r="B34" s="8"/>
      <c r="C34" s="6"/>
      <c r="D34" s="9" t="s">
        <v>8</v>
      </c>
      <c r="E34" s="19">
        <f>E31-E32</f>
        <v>7812.34</v>
      </c>
    </row>
    <row r="35" spans="1:9" x14ac:dyDescent="0.3">
      <c r="A35" s="22" t="s">
        <v>17</v>
      </c>
      <c r="B35" s="8">
        <v>0</v>
      </c>
      <c r="D35" s="16"/>
      <c r="E35" s="17"/>
    </row>
    <row r="36" spans="1:9" x14ac:dyDescent="0.3">
      <c r="A36" s="13" t="s">
        <v>14</v>
      </c>
      <c r="B36" s="14">
        <f>B28-B31+B32-B35</f>
        <v>853770.26</v>
      </c>
      <c r="D36" s="20"/>
      <c r="E36" s="21"/>
    </row>
    <row r="37" spans="1:9" x14ac:dyDescent="0.3">
      <c r="C37" s="27"/>
      <c r="D37" s="27"/>
      <c r="E37" s="27"/>
    </row>
    <row r="38" spans="1:9" x14ac:dyDescent="0.3">
      <c r="A38" s="108" t="s">
        <v>27</v>
      </c>
      <c r="B38" s="109"/>
      <c r="C38" s="28"/>
      <c r="D38" s="28"/>
      <c r="E38" s="28"/>
    </row>
    <row r="39" spans="1:9" x14ac:dyDescent="0.3">
      <c r="A39" s="16" t="s">
        <v>28</v>
      </c>
      <c r="B39" s="29">
        <v>1162313</v>
      </c>
      <c r="C39" s="27"/>
      <c r="D39" s="27"/>
      <c r="E39" s="27"/>
    </row>
    <row r="40" spans="1:9" x14ac:dyDescent="0.3">
      <c r="A40" s="16" t="s">
        <v>29</v>
      </c>
      <c r="B40" s="29">
        <v>272635.5</v>
      </c>
      <c r="C40" s="27"/>
      <c r="D40" s="27"/>
      <c r="E40" s="27"/>
      <c r="H40" s="3" t="s">
        <v>24</v>
      </c>
      <c r="I40" s="1">
        <v>9</v>
      </c>
    </row>
    <row r="41" spans="1:9" x14ac:dyDescent="0.3">
      <c r="A41" s="16" t="s">
        <v>30</v>
      </c>
      <c r="B41" s="29">
        <v>75165.67</v>
      </c>
      <c r="H41" s="25" t="s">
        <v>23</v>
      </c>
      <c r="I41" s="1">
        <v>0</v>
      </c>
    </row>
    <row r="42" spans="1:9" x14ac:dyDescent="0.3">
      <c r="A42" s="30" t="s">
        <v>14</v>
      </c>
      <c r="B42" s="31">
        <f>B39-B40-B41</f>
        <v>814511.83</v>
      </c>
      <c r="H42" s="25" t="s">
        <v>22</v>
      </c>
      <c r="I42" s="1">
        <v>0</v>
      </c>
    </row>
    <row r="43" spans="1:9" x14ac:dyDescent="0.3">
      <c r="A43" s="16" t="s">
        <v>31</v>
      </c>
      <c r="B43" s="32">
        <f>B40-34282.79</f>
        <v>238352.71</v>
      </c>
      <c r="H43" s="25" t="s">
        <v>25</v>
      </c>
      <c r="I43" s="1">
        <f>I40-I41-I42</f>
        <v>9</v>
      </c>
    </row>
    <row r="44" spans="1:9" x14ac:dyDescent="0.3">
      <c r="A44" s="20" t="s">
        <v>32</v>
      </c>
      <c r="B44" s="33">
        <f>B40-B43</f>
        <v>34282.790000000008</v>
      </c>
      <c r="H44" s="25" t="s">
        <v>26</v>
      </c>
      <c r="I44" s="24">
        <v>0</v>
      </c>
    </row>
  </sheetData>
  <mergeCells count="10">
    <mergeCell ref="A38:B38"/>
    <mergeCell ref="A12:E12"/>
    <mergeCell ref="A1:E1"/>
    <mergeCell ref="A13:B13"/>
    <mergeCell ref="D13:E13"/>
    <mergeCell ref="A25:E25"/>
    <mergeCell ref="A26:B26"/>
    <mergeCell ref="D26:E26"/>
    <mergeCell ref="D2:E2"/>
    <mergeCell ref="A2:B2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 2</vt:lpstr>
      <vt:lpstr>Graphs (2)</vt:lpstr>
      <vt:lpstr>Graphs</vt:lpstr>
      <vt:lpstr>Tab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Nayak, Arathi</dc:creator>
  <cp:lastModifiedBy>Briscoe, Darryl</cp:lastModifiedBy>
  <cp:lastPrinted>2024-04-12T14:51:58Z</cp:lastPrinted>
  <dcterms:created xsi:type="dcterms:W3CDTF">2024-04-12T13:38:28Z</dcterms:created>
  <dcterms:modified xsi:type="dcterms:W3CDTF">2025-01-23T15:20:59Z</dcterms:modified>
</cp:coreProperties>
</file>