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downie\AppData\Local\Microsoft\Windows\INetCache\Content.Outlook\N2R96RLP\"/>
    </mc:Choice>
  </mc:AlternateContent>
  <xr:revisionPtr revIDLastSave="0" documentId="8_{A7553503-7C1A-4BBA-B5BA-BF9FAF3891AD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12.31.22 INCOME STMT" sheetId="1" r:id="rId1"/>
    <sheet name="Sheet1" sheetId="4" state="hidden" r:id="rId2"/>
    <sheet name="12.31.2022 BAL SHEE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11" i="2"/>
  <c r="B21" i="2"/>
  <c r="B10" i="2"/>
  <c r="B7" i="2"/>
  <c r="B20" i="1"/>
  <c r="B11" i="1"/>
  <c r="B8" i="2"/>
  <c r="B8" i="1" l="1"/>
  <c r="B9" i="1"/>
  <c r="B16" i="2"/>
  <c r="B14" i="1"/>
  <c r="B19" i="1" l="1"/>
  <c r="D38" i="4" l="1"/>
  <c r="B42" i="4"/>
  <c r="B15" i="1" l="1"/>
  <c r="D35" i="4" l="1"/>
  <c r="D34" i="4"/>
  <c r="C42" i="4"/>
  <c r="D41" i="4"/>
  <c r="B18" i="2" l="1"/>
  <c r="D40" i="4"/>
  <c r="D39" i="4"/>
  <c r="B24" i="2"/>
  <c r="B12" i="2"/>
  <c r="C44" i="4"/>
  <c r="D37" i="4"/>
  <c r="D36" i="4"/>
  <c r="H29" i="4"/>
  <c r="D28" i="4"/>
  <c r="C28" i="4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D2" i="4"/>
  <c r="B21" i="1"/>
  <c r="E28" i="4" l="1"/>
  <c r="H4" i="4"/>
  <c r="C10" i="4"/>
  <c r="D42" i="4"/>
  <c r="D44" i="4" s="1"/>
  <c r="D10" i="4"/>
  <c r="D15" i="4" s="1"/>
  <c r="D17" i="4" s="1"/>
  <c r="C15" i="4"/>
  <c r="B23" i="1"/>
  <c r="B25" i="2" s="1"/>
  <c r="B26" i="2" s="1"/>
  <c r="B28" i="2" s="1"/>
  <c r="B32" i="2" s="1"/>
</calcChain>
</file>

<file path=xl/sharedStrings.xml><?xml version="1.0" encoding="utf-8"?>
<sst xmlns="http://schemas.openxmlformats.org/spreadsheetml/2006/main" count="97" uniqueCount="79">
  <si>
    <t>H-GAC COMPONENT UNITS</t>
  </si>
  <si>
    <t>GULF COAST ECONOMIC DEVELOPMENT DISTRICT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</si>
  <si>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</si>
  <si>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</si>
  <si>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</si>
  <si>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</si>
  <si>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</si>
  <si>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Program Revenue</t>
  </si>
  <si>
    <t xml:space="preserve">                     -  EDA</t>
  </si>
  <si>
    <t xml:space="preserve">                     - CDFI</t>
  </si>
  <si>
    <t xml:space="preserve">   Interest</t>
  </si>
  <si>
    <t>Total REVENUE</t>
  </si>
  <si>
    <t>EXPENSE</t>
  </si>
  <si>
    <t xml:space="preserve">   Bank Fee</t>
  </si>
  <si>
    <t xml:space="preserve">   H-GAC Management Expense</t>
  </si>
  <si>
    <t>Total EXPENSE</t>
  </si>
  <si>
    <t>NET INCOME</t>
  </si>
  <si>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</si>
  <si>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</si>
  <si>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</si>
  <si>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</si>
  <si>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</si>
  <si>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</si>
  <si>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</si>
  <si>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</si>
  <si>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</si>
  <si>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</si>
  <si>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</si>
  <si>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</si>
  <si>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</si>
  <si>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</si>
  <si>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</si>
  <si>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</si>
  <si>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</si>
  <si>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</si>
  <si>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</si>
  <si>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</si>
  <si>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</si>
  <si>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</si>
  <si>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</si>
  <si>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</si>
  <si>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</si>
  <si>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</si>
  <si>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</si>
  <si>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</si>
  <si>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</si>
  <si>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</si>
  <si>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</si>
  <si>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</si>
  <si>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</si>
  <si>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Previoulsy Recorded  Expense 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</si>
  <si>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</si>
  <si>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</si>
  <si>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</si>
  <si>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</si>
  <si>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</si>
  <si>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</si>
  <si>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>CARES ACT - RLF</t>
  </si>
  <si>
    <t xml:space="preserve">      Total ASSETS</t>
  </si>
  <si>
    <t>LIABILITIES &amp; EQUITY</t>
  </si>
  <si>
    <t xml:space="preserve">   Liabilities</t>
  </si>
  <si>
    <t xml:space="preserve">      Accounts Payable - LDC</t>
  </si>
  <si>
    <t xml:space="preserve">      Accounts Payable - H-GAC</t>
  </si>
  <si>
    <t xml:space="preserve">      Total Liabilities</t>
  </si>
  <si>
    <t xml:space="preserve">   Equity</t>
  </si>
  <si>
    <t xml:space="preserve">      Unrestricted Retained Earnings</t>
  </si>
  <si>
    <t xml:space="preserve">      Unassigned Fund Balance</t>
  </si>
  <si>
    <t xml:space="preserve">      Nonspendable Fund Balance</t>
  </si>
  <si>
    <t xml:space="preserve">      Net Income</t>
  </si>
  <si>
    <t xml:space="preserve">         Total Equity</t>
  </si>
  <si>
    <t xml:space="preserve">      Total LIABILITIES &amp; EQUITY</t>
  </si>
  <si>
    <t>EDAC.22.3001</t>
  </si>
  <si>
    <t>EDAC.22.4001</t>
  </si>
  <si>
    <t xml:space="preserve">Admin Expense </t>
  </si>
  <si>
    <t>EDAC.22.5001</t>
  </si>
  <si>
    <t xml:space="preserve">                     - Fortbend County </t>
  </si>
  <si>
    <t xml:space="preserve">EDAC.22.0105 </t>
  </si>
  <si>
    <t xml:space="preserve">   Bad Debt Expense - Write Off</t>
  </si>
  <si>
    <t>AS OF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</si>
</sst>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00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4" fontId="8" fillId="0" borderId="0" xfId="1" applyNumberFormat="1" applyFont="1" applyFill="1" applyAlignment="1">
      <alignment horizontal="right" vertical="top" wrapText="1"/>
    </xf>
    <xf numFmtId="164" fontId="8" fillId="0" borderId="0" xfId="0" applyNumberFormat="1" applyFont="1" applyFill="1" applyAlignment="1">
      <alignment horizontal="right" vertical="top" wrapText="1"/>
    </xf>
    <xf numFmtId="43" fontId="0" fillId="0" borderId="0" xfId="0" applyNumberFormat="1"/>
    <xf numFmtId="0" fontId="8" fillId="0" borderId="0" xfId="0" applyFont="1" applyAlignment="1">
      <alignment horizontal="center" vertical="top" wrapText="1"/>
    </xf>
    <xf numFmtId="164" fontId="8" fillId="0" borderId="0" xfId="1" applyNumberFormat="1" applyFont="1" applyFill="1" applyBorder="1" applyAlignment="1">
      <alignment horizontal="right" vertical="top" wrapText="1"/>
    </xf>
    <xf numFmtId="43" fontId="0" fillId="0" borderId="0" xfId="0" applyNumberFormat="1" applyBorder="1"/>
    <xf numFmtId="164" fontId="7" fillId="0" borderId="1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9" fillId="0" borderId="0" xfId="0" applyFont="1" applyBorder="1"/>
    <xf numFmtId="164" fontId="8" fillId="0" borderId="2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0" xfId="1" applyNumberFormat="1" applyFont="1" applyFill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7" fillId="0" borderId="0" xfId="1" applyNumberFormat="1" applyFont="1" applyFill="1" applyAlignment="1">
      <alignment horizontal="right" vertical="top" wrapText="1"/>
    </xf>
    <xf numFmtId="164" fontId="7" fillId="0" borderId="3" xfId="1" applyNumberFormat="1" applyFont="1" applyFill="1" applyBorder="1" applyAlignment="1">
      <alignment horizontal="right" vertical="top" wrapText="1"/>
    </xf>
    <xf numFmtId="0" fontId="0" fillId="0" borderId="4" xfId="0" applyBorder="1"/>
    <xf numFmtId="43" fontId="0" fillId="0" borderId="4" xfId="1" applyFont="1" applyBorder="1" applyAlignment="1">
      <alignment horizontal="center"/>
    </xf>
    <xf numFmtId="43" fontId="0" fillId="0" borderId="4" xfId="1" applyFont="1" applyBorder="1" applyAlignment="1"/>
    <xf numFmtId="43" fontId="0" fillId="0" borderId="0" xfId="1" applyFont="1" applyFill="1" applyBorder="1"/>
    <xf numFmtId="43" fontId="0" fillId="0" borderId="4" xfId="1" applyFont="1" applyBorder="1"/>
    <xf numFmtId="43" fontId="0" fillId="0" borderId="4" xfId="0" applyNumberForma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43" fontId="0" fillId="0" borderId="0" xfId="1" applyFont="1"/>
    <xf numFmtId="0" fontId="0" fillId="0" borderId="4" xfId="0" applyFont="1" applyBorder="1" applyAlignment="1"/>
    <xf numFmtId="0" fontId="9" fillId="0" borderId="4" xfId="0" applyFont="1" applyFill="1" applyBorder="1" applyAlignment="1">
      <alignment horizontal="center"/>
    </xf>
    <xf numFmtId="43" fontId="9" fillId="0" borderId="4" xfId="1" applyFont="1" applyBorder="1"/>
    <xf numFmtId="0" fontId="9" fillId="3" borderId="4" xfId="0" applyFont="1" applyFill="1" applyBorder="1" applyAlignment="1"/>
    <xf numFmtId="0" fontId="9" fillId="3" borderId="4" xfId="0" applyFont="1" applyFill="1" applyBorder="1" applyAlignment="1">
      <alignment horizontal="center"/>
    </xf>
    <xf numFmtId="43" fontId="9" fillId="3" borderId="4" xfId="0" applyNumberFormat="1" applyFont="1" applyFill="1" applyBorder="1" applyAlignment="1"/>
    <xf numFmtId="43" fontId="9" fillId="3" borderId="4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top" wrapText="1"/>
    </xf>
    <xf numFmtId="164" fontId="7" fillId="0" borderId="3" xfId="1" applyNumberFormat="1" applyFont="1" applyFill="1" applyBorder="1" applyAlignment="1">
      <alignment horizontal="center" vertical="top" wrapText="1"/>
    </xf>
    <xf numFmtId="164" fontId="0" fillId="0" borderId="0" xfId="0" applyNumberFormat="1" applyBorder="1"/>
    <xf numFmtId="0" fontId="4" fillId="0" borderId="4" xfId="0" applyFont="1" applyBorder="1"/>
    <xf numFmtId="0" fontId="3" fillId="0" borderId="4" xfId="0" applyFont="1" applyBorder="1"/>
    <xf numFmtId="0" fontId="2" fillId="0" borderId="4" xfId="0" applyFont="1" applyBorder="1"/>
    <xf numFmtId="0" fontId="1" fillId="0" borderId="0" xfId="0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5" workbookViewId="0">
      <selection activeCell="B48" sqref="B48"/>
    </sheetView>
  </sheetViews>
  <sheetFormatPr defaultColWidth="19.5703125" defaultRowHeight="12.6" customHeight="1"/>
  <cols>
    <col min="1" max="1" width="25" customWidth="1"/>
    <col min="2" max="2" width="19.5703125" style="38"/>
    <col min="9" max="9" width="16.140625" customWidth="1"/>
  </cols>
  <sheetData>
    <row r="1" spans="1:9" ht="12.6" customHeight="1">
      <c r="A1" s="53" t="s">
        <v>0</v>
      </c>
      <c r="B1" s="53"/>
    </row>
    <row r="2" spans="1:9" ht="12.6" customHeight="1">
      <c r="A2" s="53" t="s">
        <v>1</v>
      </c>
      <c r="B2" s="53"/>
    </row>
    <row r="3" spans="1:9" ht="12.6" customHeight="1">
      <c r="A3" s="53" t="s">
        <v>2</v>
      </c>
      <c r="B3" s="53"/>
    </row>
    <row r="4" spans="1:9" ht="12.6" customHeight="1">
      <c r="A4" s="53" t="s">
        <v>78</v>
      </c>
      <c r="B4" s="53"/>
      <c r="D4" s="30"/>
    </row>
    <row r="5" spans="1:9" ht="12.6" customHeight="1">
      <c r="A5" s="17"/>
      <c r="B5" s="39"/>
    </row>
    <row r="6" spans="1:9" ht="12.6" customHeight="1">
      <c r="A6" s="3" t="s">
        <v>3</v>
      </c>
      <c r="B6" s="40"/>
    </row>
    <row r="7" spans="1:9" ht="12.6" customHeight="1">
      <c r="A7" s="4" t="s">
        <v>4</v>
      </c>
      <c r="B7" s="40"/>
    </row>
    <row r="8" spans="1:9" ht="12.6" customHeight="1">
      <c r="A8" s="4" t="s">
        <v>5</v>
      </c>
      <c r="B8" s="40">
        <f>16608+1404.14+500+297.14+514.16+1155.74+2687.85+1862.22+3091.06+52.95+3821.77+3786.8+2626.72+2597.74+2568.65</f>
        <v>43574.94</v>
      </c>
    </row>
    <row r="9" spans="1:9" ht="12.6" customHeight="1">
      <c r="A9" s="4" t="s">
        <v>6</v>
      </c>
      <c r="B9" s="40">
        <f>275.14+71.97+49.99+115.43+192.86+12293.16+24.7</f>
        <v>13023.25</v>
      </c>
    </row>
    <row r="10" spans="1:9" ht="12.6" customHeight="1">
      <c r="A10" s="4" t="s">
        <v>7</v>
      </c>
      <c r="B10" s="40"/>
      <c r="C10" s="30"/>
      <c r="D10" s="7"/>
      <c r="E10" s="12"/>
    </row>
    <row r="11" spans="1:9" ht="12.6" customHeight="1">
      <c r="A11" s="4" t="s">
        <v>8</v>
      </c>
      <c r="B11" s="40">
        <f>103702.79+66868.29+19762.67+35041.49+21931.47+3291.13+39412.08-109.38</f>
        <v>289900.53999999998</v>
      </c>
      <c r="C11" s="30"/>
      <c r="D11" s="7"/>
      <c r="E11" s="12"/>
    </row>
    <row r="12" spans="1:9" ht="12.6" customHeight="1">
      <c r="A12" s="4" t="s">
        <v>9</v>
      </c>
      <c r="B12" s="40">
        <v>100000</v>
      </c>
      <c r="C12" s="30"/>
      <c r="D12" s="7"/>
      <c r="E12" s="12"/>
    </row>
    <row r="13" spans="1:9" ht="12.6" customHeight="1">
      <c r="A13" s="4" t="s">
        <v>75</v>
      </c>
      <c r="B13" s="40">
        <v>500000</v>
      </c>
      <c r="C13" s="30"/>
      <c r="D13" s="7"/>
      <c r="E13" s="12"/>
    </row>
    <row r="14" spans="1:9" ht="12.6" customHeight="1">
      <c r="A14" s="4" t="s">
        <v>10</v>
      </c>
      <c r="B14" s="41">
        <f>3.65+3.88+5.01+3.38+21.03+39.33+90.46+195.24+447.58+444.44+736.84+1111.48</f>
        <v>3102.32</v>
      </c>
    </row>
    <row r="15" spans="1:9" ht="12.6" customHeight="1">
      <c r="A15" s="3" t="s">
        <v>11</v>
      </c>
      <c r="B15" s="42">
        <f>SUM(B7:B14)</f>
        <v>949601.04999999993</v>
      </c>
    </row>
    <row r="16" spans="1:9" ht="12.6" customHeight="1">
      <c r="A16" s="4"/>
      <c r="B16" s="40"/>
      <c r="D16" s="1"/>
      <c r="E16" s="1"/>
      <c r="F16" s="1"/>
      <c r="G16" s="1"/>
      <c r="H16" s="1"/>
      <c r="I16" s="1"/>
    </row>
    <row r="17" spans="1:9" ht="12.6" customHeight="1">
      <c r="A17" s="3" t="s">
        <v>12</v>
      </c>
      <c r="B17" s="40"/>
      <c r="D17" s="1"/>
      <c r="E17" s="1"/>
      <c r="H17" s="13"/>
      <c r="I17" s="13"/>
    </row>
    <row r="18" spans="1:9" ht="12.6" customHeight="1">
      <c r="A18" s="17" t="s">
        <v>13</v>
      </c>
      <c r="B18" s="43">
        <v>0</v>
      </c>
      <c r="D18" s="1"/>
      <c r="E18" s="1"/>
      <c r="F18" s="1"/>
      <c r="G18" s="13"/>
      <c r="H18" s="1"/>
      <c r="I18" s="1"/>
    </row>
    <row r="19" spans="1:9" ht="12.6" customHeight="1">
      <c r="A19" s="17" t="s">
        <v>77</v>
      </c>
      <c r="B19" s="43">
        <f>75165.67+29586.1</f>
        <v>104751.76999999999</v>
      </c>
      <c r="D19" s="1"/>
      <c r="E19" s="1"/>
      <c r="F19" s="1"/>
      <c r="G19" s="13"/>
      <c r="H19" s="1"/>
      <c r="I19" s="1"/>
    </row>
    <row r="20" spans="1:9" ht="12.6" customHeight="1">
      <c r="A20" s="4" t="s">
        <v>14</v>
      </c>
      <c r="B20" s="44">
        <f>24889.58+44568.97+49741.26+42808.27+31741.15+41197.33+19483.18+23483.53+34526.24+41294.96+129987.54+264997.84</f>
        <v>748719.85000000009</v>
      </c>
      <c r="C20" s="30"/>
      <c r="D20" s="1"/>
      <c r="E20" s="1"/>
      <c r="F20" s="1"/>
      <c r="G20" s="13"/>
      <c r="H20" s="1"/>
      <c r="I20" s="1"/>
    </row>
    <row r="21" spans="1:9" ht="12.6" customHeight="1">
      <c r="A21" s="3" t="s">
        <v>15</v>
      </c>
      <c r="B21" s="42">
        <f>SUM(B18:B20)</f>
        <v>853471.62000000011</v>
      </c>
      <c r="D21" s="1"/>
      <c r="E21" s="1"/>
      <c r="F21" s="1"/>
      <c r="G21" s="13"/>
      <c r="H21" s="1"/>
      <c r="I21" s="1"/>
    </row>
    <row r="22" spans="1:9" ht="12.6" customHeight="1">
      <c r="A22" s="4"/>
      <c r="B22" s="40"/>
      <c r="D22" s="1"/>
      <c r="E22" s="1"/>
      <c r="F22" s="1"/>
      <c r="G22" s="13"/>
      <c r="H22" s="1"/>
      <c r="I22" s="1"/>
    </row>
    <row r="23" spans="1:9" ht="12.6" customHeight="1">
      <c r="A23" s="3" t="s">
        <v>16</v>
      </c>
      <c r="B23" s="45">
        <f>B15-B21</f>
        <v>96129.429999999818</v>
      </c>
      <c r="D23" s="1"/>
      <c r="E23" s="1"/>
      <c r="F23" s="1"/>
      <c r="G23" s="1"/>
      <c r="H23" s="1"/>
      <c r="I23" s="1"/>
    </row>
    <row r="24" spans="1:9" ht="12.6" customHeight="1">
      <c r="D24" s="1"/>
      <c r="E24" s="1"/>
      <c r="F24" s="1"/>
      <c r="G24" s="1"/>
      <c r="H24" s="1"/>
      <c r="I24" s="1"/>
    </row>
    <row r="25" spans="1:9" ht="12.6" customHeight="1">
      <c r="D25" s="1"/>
      <c r="E25" s="1"/>
      <c r="F25" s="1"/>
      <c r="G25" s="1"/>
      <c r="H25" s="1"/>
      <c r="I25" s="1"/>
    </row>
    <row r="26" spans="1:9" ht="12.6" customHeight="1">
      <c r="D26" s="1"/>
      <c r="E26" s="1"/>
      <c r="F26" s="1"/>
      <c r="G26" s="1"/>
      <c r="H26" s="1"/>
      <c r="I26" s="1"/>
    </row>
    <row r="27" spans="1:9" ht="12.6" customHeight="1">
      <c r="D27" s="1"/>
      <c r="E27" s="1"/>
      <c r="F27" s="1"/>
      <c r="G27" s="1"/>
      <c r="H27" s="1"/>
      <c r="I27" s="1"/>
    </row>
    <row r="28" spans="1:9" ht="12.6" customHeight="1">
      <c r="D28" s="1"/>
      <c r="E28" s="1"/>
      <c r="F28" s="46"/>
      <c r="G28" s="1"/>
      <c r="H28" s="1"/>
      <c r="I28" s="1"/>
    </row>
    <row r="29" spans="1:9" ht="12.6" customHeight="1">
      <c r="D29" s="1"/>
      <c r="E29" s="1"/>
      <c r="F29" s="1"/>
      <c r="G29" s="1"/>
      <c r="H29" s="1"/>
      <c r="I29" s="1"/>
    </row>
    <row r="30" spans="1:9" ht="12.6" customHeight="1">
      <c r="D30" s="1"/>
      <c r="E30" s="1"/>
      <c r="F30" s="1"/>
      <c r="G30" s="1"/>
      <c r="H30" s="1"/>
      <c r="I30" s="1"/>
    </row>
    <row r="31" spans="1:9" ht="12.6" customHeight="1">
      <c r="D31" s="1"/>
      <c r="E31" s="1"/>
      <c r="F31" s="1"/>
      <c r="G31" s="1"/>
      <c r="H31" s="1"/>
      <c r="I31" s="1"/>
    </row>
    <row r="32" spans="1:9" ht="12.6" customHeight="1">
      <c r="D32" s="1"/>
      <c r="E32" s="1"/>
      <c r="F32" s="1"/>
      <c r="G32" s="1"/>
      <c r="H32" s="1"/>
      <c r="I32" s="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22" workbookViewId="0">
      <selection activeCell="I34" sqref="I34"/>
    </sheetView>
  </sheetViews>
  <sheetFormatPr defaultColWidth="9" defaultRowHeight="15"/>
  <cols>
    <col min="1" max="1" width="15.140625" customWidth="1"/>
    <col min="2" max="2" width="17.42578125" customWidth="1"/>
    <col min="3" max="3" width="17.7109375" customWidth="1"/>
    <col min="4" max="4" width="19.5703125" customWidth="1"/>
    <col min="5" max="6" width="11.5703125" customWidth="1"/>
    <col min="7" max="7" width="23.28515625" customWidth="1"/>
    <col min="8" max="8" width="13.28515625" style="30" customWidth="1"/>
    <col min="10" max="10" width="10.5703125" customWidth="1"/>
  </cols>
  <sheetData>
    <row r="1" spans="1:8" hidden="1">
      <c r="A1" s="23" t="s">
        <v>17</v>
      </c>
      <c r="B1" s="23" t="s">
        <v>18</v>
      </c>
      <c r="C1" s="23" t="s">
        <v>19</v>
      </c>
      <c r="D1" s="23" t="s">
        <v>20</v>
      </c>
      <c r="G1" s="31" t="s">
        <v>21</v>
      </c>
      <c r="H1" s="26" t="s">
        <v>22</v>
      </c>
    </row>
    <row r="2" spans="1:8" hidden="1">
      <c r="A2" s="23" t="s">
        <v>23</v>
      </c>
      <c r="B2" s="23">
        <v>234050</v>
      </c>
      <c r="C2" s="23">
        <v>950</v>
      </c>
      <c r="D2" s="23">
        <f>B2+C2</f>
        <v>235000</v>
      </c>
      <c r="G2" s="31" t="s">
        <v>24</v>
      </c>
      <c r="H2" s="26">
        <f>750*46</f>
        <v>34500</v>
      </c>
    </row>
    <row r="3" spans="1:8" hidden="1">
      <c r="A3" s="23" t="s">
        <v>25</v>
      </c>
      <c r="B3" s="23">
        <v>199050</v>
      </c>
      <c r="C3" s="23">
        <v>950</v>
      </c>
      <c r="D3" s="23">
        <f>B3+C3</f>
        <v>200000</v>
      </c>
      <c r="G3" s="24" t="s">
        <v>18</v>
      </c>
      <c r="H3" s="26">
        <f>1617250+750</f>
        <v>1618000</v>
      </c>
    </row>
    <row r="4" spans="1:8" hidden="1">
      <c r="A4" s="23" t="s">
        <v>26</v>
      </c>
      <c r="B4" s="23">
        <v>24250</v>
      </c>
      <c r="C4" s="23">
        <v>750</v>
      </c>
      <c r="D4" s="23">
        <f>B4+C4</f>
        <v>25000</v>
      </c>
      <c r="G4" s="24" t="s">
        <v>20</v>
      </c>
      <c r="H4" s="26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28" t="s">
        <v>27</v>
      </c>
      <c r="B9" s="22" t="s">
        <v>28</v>
      </c>
      <c r="C9" s="22" t="s">
        <v>29</v>
      </c>
      <c r="D9" s="22" t="s">
        <v>30</v>
      </c>
    </row>
    <row r="10" spans="1:8" hidden="1">
      <c r="A10" s="22" t="s">
        <v>31</v>
      </c>
      <c r="B10" s="26">
        <v>527492.82999999996</v>
      </c>
      <c r="C10" s="23">
        <f>D2+D3+D4</f>
        <v>460000</v>
      </c>
      <c r="D10" s="27">
        <f>B10-C10</f>
        <v>67492.829999999958</v>
      </c>
    </row>
    <row r="11" spans="1:8" hidden="1">
      <c r="A11" s="22" t="s">
        <v>32</v>
      </c>
      <c r="B11" s="26">
        <v>3325.1</v>
      </c>
      <c r="C11" s="23">
        <v>0</v>
      </c>
      <c r="D11" s="27">
        <f>B11-C11</f>
        <v>3325.1</v>
      </c>
    </row>
    <row r="12" spans="1:8" hidden="1">
      <c r="A12" s="22" t="s">
        <v>33</v>
      </c>
      <c r="B12" s="26">
        <v>1724668.17</v>
      </c>
      <c r="C12" s="23">
        <f>1617250+35250</f>
        <v>1652500</v>
      </c>
      <c r="D12" s="27">
        <f>B12-C12</f>
        <v>72168.169999999925</v>
      </c>
    </row>
    <row r="13" spans="1:8" hidden="1">
      <c r="A13" s="22" t="s">
        <v>34</v>
      </c>
      <c r="B13" s="26">
        <v>245926.23</v>
      </c>
      <c r="C13" s="23">
        <v>0</v>
      </c>
      <c r="D13" s="27">
        <f>B13-C13</f>
        <v>245926.23</v>
      </c>
    </row>
    <row r="14" spans="1:8" hidden="1">
      <c r="A14" s="22" t="s">
        <v>35</v>
      </c>
      <c r="B14" s="26">
        <v>79375.56</v>
      </c>
      <c r="C14" s="23">
        <v>0</v>
      </c>
      <c r="D14" s="27">
        <f>B14-C14</f>
        <v>79375.56</v>
      </c>
    </row>
    <row r="15" spans="1:8" hidden="1">
      <c r="A15" s="29" t="s">
        <v>36</v>
      </c>
      <c r="B15" s="27">
        <f>SUM(B10:B14)</f>
        <v>2580787.8899999997</v>
      </c>
      <c r="C15" s="27">
        <f>SUM(C10:C14)</f>
        <v>2112500</v>
      </c>
      <c r="D15" s="27">
        <f>SUM(D10:D14)</f>
        <v>468287.8899999999</v>
      </c>
      <c r="H15"/>
    </row>
    <row r="16" spans="1:8" hidden="1">
      <c r="A16" s="54" t="s">
        <v>37</v>
      </c>
      <c r="B16" s="54"/>
      <c r="C16" s="54"/>
      <c r="D16" s="27">
        <v>466123.6</v>
      </c>
      <c r="H16"/>
    </row>
    <row r="17" spans="1:10" hidden="1">
      <c r="A17" s="54" t="s">
        <v>38</v>
      </c>
      <c r="B17" s="54"/>
      <c r="C17" s="54"/>
      <c r="D17" s="27">
        <f>D15-D16</f>
        <v>2164.2899999999208</v>
      </c>
      <c r="H17"/>
    </row>
    <row r="18" spans="1:10" hidden="1">
      <c r="D18" s="7"/>
      <c r="H18"/>
    </row>
    <row r="20" spans="1:10">
      <c r="D20" s="7"/>
    </row>
    <row r="23" spans="1:10">
      <c r="A23" s="28" t="s">
        <v>27</v>
      </c>
      <c r="B23" s="28" t="s">
        <v>39</v>
      </c>
      <c r="C23" s="28" t="s">
        <v>40</v>
      </c>
      <c r="D23" s="32" t="s">
        <v>41</v>
      </c>
      <c r="E23" s="32" t="s">
        <v>42</v>
      </c>
      <c r="G23" s="32" t="s">
        <v>43</v>
      </c>
      <c r="H23" s="26">
        <v>122408.55</v>
      </c>
    </row>
    <row r="24" spans="1:10">
      <c r="A24" s="22" t="s">
        <v>31</v>
      </c>
      <c r="B24" s="26">
        <v>5195.6099999999997</v>
      </c>
      <c r="C24" s="26">
        <v>53700.92</v>
      </c>
      <c r="D24" s="26">
        <v>106923.39</v>
      </c>
      <c r="E24" s="27">
        <f>B24+C24+D24</f>
        <v>165819.91999999998</v>
      </c>
      <c r="G24" s="32" t="s">
        <v>44</v>
      </c>
      <c r="H24" s="26">
        <v>24889.58</v>
      </c>
    </row>
    <row r="25" spans="1:10">
      <c r="A25" s="22" t="s">
        <v>33</v>
      </c>
      <c r="B25" s="26">
        <v>6501.67</v>
      </c>
      <c r="C25" s="26">
        <v>30471.42</v>
      </c>
      <c r="D25" s="26">
        <v>24712.66</v>
      </c>
      <c r="E25" s="27">
        <f>B25+C25+D25</f>
        <v>61685.75</v>
      </c>
      <c r="G25" s="32" t="s">
        <v>45</v>
      </c>
      <c r="H25" s="26">
        <f>H23-H24</f>
        <v>97518.97</v>
      </c>
      <c r="J25" s="7"/>
    </row>
    <row r="26" spans="1:10">
      <c r="A26" s="22" t="s">
        <v>34</v>
      </c>
      <c r="B26" s="26">
        <v>6862.96</v>
      </c>
      <c r="C26" s="26">
        <v>5573.5</v>
      </c>
      <c r="D26" s="26">
        <v>7326.21</v>
      </c>
      <c r="E26" s="27">
        <f>B26+C26+D26</f>
        <v>19762.669999999998</v>
      </c>
    </row>
    <row r="27" spans="1:10">
      <c r="A27" s="22" t="s">
        <v>35</v>
      </c>
      <c r="B27" s="26">
        <v>6171.86</v>
      </c>
      <c r="C27" s="26">
        <v>7930.61</v>
      </c>
      <c r="D27" s="26">
        <v>7829</v>
      </c>
      <c r="E27" s="27">
        <f>B27+C27+D27</f>
        <v>21931.47</v>
      </c>
      <c r="G27" s="32" t="s">
        <v>46</v>
      </c>
      <c r="H27" s="26">
        <v>52000</v>
      </c>
    </row>
    <row r="28" spans="1:10">
      <c r="A28" s="29" t="s">
        <v>36</v>
      </c>
      <c r="B28" s="33">
        <f>SUM(B24:B27)</f>
        <v>24732.1</v>
      </c>
      <c r="C28" s="33">
        <f>SUM(C24:C27)</f>
        <v>97676.45</v>
      </c>
      <c r="D28" s="33">
        <f>SUM(D24:D27)</f>
        <v>146791.25999999998</v>
      </c>
      <c r="E28" s="27">
        <f>B28+C28+D28</f>
        <v>269199.80999999994</v>
      </c>
      <c r="G28" s="32" t="s">
        <v>47</v>
      </c>
      <c r="H28" s="26">
        <v>950</v>
      </c>
    </row>
    <row r="29" spans="1:10">
      <c r="G29" s="22"/>
      <c r="H29" s="26">
        <f>H27+H28</f>
        <v>52950</v>
      </c>
    </row>
    <row r="30" spans="1:10">
      <c r="B30" s="25"/>
    </row>
    <row r="33" spans="1:7">
      <c r="A33" s="28" t="s">
        <v>27</v>
      </c>
      <c r="B33" s="28" t="s">
        <v>48</v>
      </c>
      <c r="C33" s="28" t="s">
        <v>49</v>
      </c>
      <c r="D33" s="28" t="s">
        <v>73</v>
      </c>
    </row>
    <row r="34" spans="1:7">
      <c r="A34" s="22" t="s">
        <v>31</v>
      </c>
      <c r="B34" s="26">
        <v>228491.33</v>
      </c>
      <c r="C34" s="23">
        <v>150000</v>
      </c>
      <c r="D34" s="27">
        <f t="shared" ref="D34:D41" si="0">B34-C34</f>
        <v>78491.329999999987</v>
      </c>
    </row>
    <row r="35" spans="1:7">
      <c r="A35" s="22" t="s">
        <v>33</v>
      </c>
      <c r="B35" s="26">
        <v>121125.95</v>
      </c>
      <c r="C35" s="23">
        <v>50000</v>
      </c>
      <c r="D35" s="27">
        <f t="shared" si="0"/>
        <v>71125.95</v>
      </c>
      <c r="G35" s="7"/>
    </row>
    <row r="36" spans="1:7">
      <c r="A36" s="22" t="s">
        <v>34</v>
      </c>
      <c r="B36" s="26">
        <v>54804.14</v>
      </c>
      <c r="C36" s="23">
        <v>0</v>
      </c>
      <c r="D36" s="27">
        <f t="shared" si="0"/>
        <v>54804.14</v>
      </c>
    </row>
    <row r="37" spans="1:7">
      <c r="A37" s="22" t="s">
        <v>35</v>
      </c>
      <c r="B37" s="26">
        <v>86147.05</v>
      </c>
      <c r="C37" s="23">
        <v>0</v>
      </c>
      <c r="D37" s="27">
        <f t="shared" si="0"/>
        <v>86147.05</v>
      </c>
    </row>
    <row r="38" spans="1:7">
      <c r="A38" s="49" t="s">
        <v>76</v>
      </c>
      <c r="B38" s="26">
        <v>7000.66</v>
      </c>
      <c r="C38" s="23">
        <v>0</v>
      </c>
      <c r="D38" s="27">
        <f t="shared" si="0"/>
        <v>7000.66</v>
      </c>
    </row>
    <row r="39" spans="1:7">
      <c r="A39" s="47" t="s">
        <v>71</v>
      </c>
      <c r="B39" s="26">
        <v>374912.67</v>
      </c>
      <c r="C39" s="23">
        <v>0</v>
      </c>
      <c r="D39" s="27">
        <f t="shared" si="0"/>
        <v>374912.67</v>
      </c>
    </row>
    <row r="40" spans="1:7">
      <c r="A40" s="47" t="s">
        <v>72</v>
      </c>
      <c r="B40" s="26">
        <v>9871.65</v>
      </c>
      <c r="C40" s="23">
        <v>0</v>
      </c>
      <c r="D40" s="27">
        <f t="shared" si="0"/>
        <v>9871.65</v>
      </c>
    </row>
    <row r="41" spans="1:7">
      <c r="A41" s="48" t="s">
        <v>74</v>
      </c>
      <c r="B41" s="26">
        <v>66366.399999999994</v>
      </c>
      <c r="C41" s="23">
        <v>0</v>
      </c>
      <c r="D41" s="27">
        <f t="shared" si="0"/>
        <v>66366.399999999994</v>
      </c>
    </row>
    <row r="42" spans="1:7">
      <c r="A42" s="29" t="s">
        <v>36</v>
      </c>
      <c r="B42" s="27">
        <f>SUM(B34:B41)</f>
        <v>948719.85</v>
      </c>
      <c r="C42" s="27">
        <f>SUM(C34:C41)</f>
        <v>200000</v>
      </c>
      <c r="D42" s="27">
        <f>SUM(D34:D41)</f>
        <v>748719.85</v>
      </c>
    </row>
    <row r="43" spans="1:7">
      <c r="A43" s="55" t="s">
        <v>50</v>
      </c>
      <c r="B43" s="56"/>
      <c r="C43" s="27">
        <v>200000</v>
      </c>
      <c r="D43" s="27">
        <v>483722.01</v>
      </c>
    </row>
    <row r="44" spans="1:7">
      <c r="A44" s="34" t="s">
        <v>38</v>
      </c>
      <c r="B44" s="35"/>
      <c r="C44" s="36">
        <f>C42-C43</f>
        <v>0</v>
      </c>
      <c r="D44" s="37">
        <f>D42-D43</f>
        <v>264997.83999999997</v>
      </c>
      <c r="F44" s="7"/>
    </row>
  </sheetData>
  <mergeCells count="3">
    <mergeCell ref="A16:C16"/>
    <mergeCell ref="A17:C17"/>
    <mergeCell ref="A43:B43"/>
  </mergeCells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opLeftCell="A4" workbookViewId="0">
      <selection activeCell="L32" sqref="L32"/>
    </sheetView>
  </sheetViews>
  <sheetFormatPr defaultColWidth="9" defaultRowHeight="11.45" customHeight="1"/>
  <cols>
    <col min="1" max="1" width="25" customWidth="1"/>
    <col min="2" max="2" width="15.28515625" customWidth="1"/>
    <col min="3" max="3" width="13.28515625" customWidth="1"/>
    <col min="4" max="4" width="36.5703125" customWidth="1"/>
    <col min="5" max="5" width="15.140625" customWidth="1"/>
    <col min="6" max="6" width="15.42578125" customWidth="1"/>
    <col min="7" max="7" width="16.140625" customWidth="1"/>
    <col min="9" max="9" width="10" customWidth="1"/>
  </cols>
  <sheetData>
    <row r="1" spans="1:7" ht="11.45" customHeight="1">
      <c r="A1" s="53" t="s">
        <v>0</v>
      </c>
      <c r="B1" s="53"/>
    </row>
    <row r="2" spans="1:7" ht="11.45" customHeight="1">
      <c r="A2" s="53" t="s">
        <v>1</v>
      </c>
      <c r="B2" s="53"/>
    </row>
    <row r="3" spans="1:7" ht="11.45" customHeight="1">
      <c r="A3" s="53" t="s">
        <v>51</v>
      </c>
      <c r="B3" s="53"/>
      <c r="E3" s="1"/>
      <c r="F3" s="1"/>
      <c r="G3" s="1"/>
    </row>
    <row r="4" spans="1:7" ht="11.45" customHeight="1">
      <c r="A4" s="53" t="s">
        <v>78</v>
      </c>
      <c r="B4" s="53"/>
      <c r="E4" s="1"/>
      <c r="F4" s="1"/>
      <c r="G4" s="1"/>
    </row>
    <row r="5" spans="1:7" ht="11.45" customHeight="1">
      <c r="A5" s="2"/>
      <c r="B5" s="2"/>
      <c r="E5" s="1"/>
      <c r="F5" s="1"/>
      <c r="G5" s="1"/>
    </row>
    <row r="6" spans="1:7" ht="11.45" customHeight="1">
      <c r="A6" s="3" t="s">
        <v>52</v>
      </c>
      <c r="B6" s="3"/>
      <c r="E6" s="1"/>
      <c r="F6" s="1"/>
      <c r="G6" s="1"/>
    </row>
    <row r="7" spans="1:7" ht="11.45" customHeight="1">
      <c r="A7" s="4" t="s">
        <v>53</v>
      </c>
      <c r="B7" s="5">
        <f>417752.51+66578.84+52154.77+141483.14-291252.52+160432.74-120951.8+139914.36+19762.67+2987.37+21.03+73050-73050+11172.15+18304.52+628798.97-175605.19+52277.38+13239.51-127469.54+160396.2+348842.89-259438.19</f>
        <v>1259401.81</v>
      </c>
      <c r="E7" s="1"/>
      <c r="F7" s="1"/>
      <c r="G7" s="1"/>
    </row>
    <row r="8" spans="1:7" ht="11.45" customHeight="1">
      <c r="A8" s="4" t="s">
        <v>54</v>
      </c>
      <c r="B8" s="5">
        <f>109.38+31176.61+22102.6-31176.61-22102.6+22241.77-22241.77+17149.32+11032.83-17149.32-11032.83+66868.29-66868.29+19762.67-19762.67+500000+35041.49+21931.47-500000-35041.49-21931.47+3291.13-3291.13+39412.08-39412.08-109.38</f>
        <v>-3.1718627724330872E-11</v>
      </c>
      <c r="C8" s="7"/>
      <c r="E8" s="1"/>
      <c r="F8" s="1"/>
      <c r="G8" s="1"/>
    </row>
    <row r="9" spans="1:7" ht="11.45" customHeight="1">
      <c r="A9" s="4" t="s">
        <v>55</v>
      </c>
      <c r="B9" s="6"/>
      <c r="C9" s="7"/>
      <c r="E9" s="1"/>
      <c r="F9" s="52"/>
      <c r="G9" s="1"/>
    </row>
    <row r="10" spans="1:7" ht="11.45" customHeight="1">
      <c r="A10" s="8" t="s">
        <v>56</v>
      </c>
      <c r="B10" s="9">
        <f>1589939.78+0.05-9219.64+52950-24840.38-9281.21+97050-58738.34-11689.12-4153.48-2262.48-743.79-1257.63-5500-1831.64-8444.97-6457.88-5696.4-278-10629.37-10664.34-8837.05-75165.67-8866.03-6846.54-335758.85-2048.59</f>
        <v>1130728.4300000004</v>
      </c>
      <c r="C10" s="7"/>
      <c r="E10" s="1"/>
      <c r="F10" s="10"/>
      <c r="G10" s="1"/>
    </row>
    <row r="11" spans="1:7" ht="11.45" customHeight="1">
      <c r="A11" s="8" t="s">
        <v>57</v>
      </c>
      <c r="B11" s="9">
        <f>1479853.66-444.6-444.6-444.6-444.6-84500.55-56341.28-444.6-330.95-330.95-55998.69-684.57+50000-37047.71-330.95-1138.44-29586.1-250-330.95-92618.27-153.14-330.95+462.28</f>
        <v>1168119.4399999997</v>
      </c>
      <c r="C11" s="7"/>
      <c r="E11" s="1"/>
      <c r="F11" s="51"/>
      <c r="G11" s="1"/>
    </row>
    <row r="12" spans="1:7" ht="11.45" customHeight="1">
      <c r="A12" s="3" t="s">
        <v>58</v>
      </c>
      <c r="B12" s="11">
        <f>SUM(B7:B11)</f>
        <v>3558249.6799999997</v>
      </c>
      <c r="E12" s="1"/>
      <c r="F12" s="10"/>
      <c r="G12" s="1"/>
    </row>
    <row r="13" spans="1:7" ht="11.45" customHeight="1">
      <c r="A13" s="4"/>
      <c r="B13" s="5"/>
      <c r="D13" s="12"/>
      <c r="E13" s="1"/>
      <c r="F13" s="13"/>
      <c r="G13" s="13"/>
    </row>
    <row r="14" spans="1:7" ht="11.45" customHeight="1">
      <c r="A14" s="3" t="s">
        <v>59</v>
      </c>
      <c r="B14" s="5"/>
      <c r="E14" s="13"/>
      <c r="F14" s="1"/>
      <c r="G14" s="50"/>
    </row>
    <row r="15" spans="1:7" ht="11.45" customHeight="1">
      <c r="A15" s="4" t="s">
        <v>60</v>
      </c>
      <c r="B15" s="5"/>
      <c r="E15" s="13"/>
      <c r="F15" s="1"/>
      <c r="G15" s="50"/>
    </row>
    <row r="16" spans="1:7" ht="11.45" customHeight="1">
      <c r="A16" s="4" t="s">
        <v>61</v>
      </c>
      <c r="B16" s="9">
        <f>73050-28000-45050</f>
        <v>0</v>
      </c>
      <c r="C16" s="7"/>
      <c r="E16" s="13"/>
      <c r="F16" s="1"/>
      <c r="G16" s="1"/>
    </row>
    <row r="17" spans="1:7" ht="11.45" customHeight="1">
      <c r="A17" s="4" t="s">
        <v>62</v>
      </c>
      <c r="B17" s="14">
        <f>319786.12+0.08+24889.58+44568.97+52950-291252.52+146791.26-120951.8+42808.27-73050+31741.15+41197.33+19483.18+50000-175605.19+23483.53+34526.24-99469.54+41294.96+129987.54-214388.19+462.28+264997.84</f>
        <v>294251.08999999997</v>
      </c>
      <c r="C17" s="7"/>
      <c r="E17" s="13"/>
      <c r="F17" s="1"/>
      <c r="G17" s="1"/>
    </row>
    <row r="18" spans="1:7" ht="11.45" customHeight="1">
      <c r="A18" s="15" t="s">
        <v>63</v>
      </c>
      <c r="B18" s="16">
        <f>SUM(B16:B17)</f>
        <v>294251.08999999997</v>
      </c>
      <c r="E18" s="13"/>
      <c r="F18" s="1"/>
      <c r="G18" s="1"/>
    </row>
    <row r="19" spans="1:7" ht="11.45" customHeight="1">
      <c r="A19" s="17"/>
      <c r="B19" s="18"/>
    </row>
    <row r="20" spans="1:7" ht="11.45" customHeight="1">
      <c r="A20" s="3" t="s">
        <v>64</v>
      </c>
      <c r="B20" s="5"/>
    </row>
    <row r="21" spans="1:7" ht="11.45" customHeight="1">
      <c r="A21" s="4" t="s">
        <v>65</v>
      </c>
      <c r="B21" s="5">
        <f>1599577.77+39944.5+8962.61+1519384.28</f>
        <v>3167869.16</v>
      </c>
    </row>
    <row r="22" spans="1:7" ht="11.45" customHeight="1">
      <c r="A22" s="4" t="s">
        <v>66</v>
      </c>
      <c r="B22" s="5">
        <v>0</v>
      </c>
    </row>
    <row r="23" spans="1:7" ht="11.45" customHeight="1">
      <c r="A23" s="4" t="s">
        <v>67</v>
      </c>
      <c r="B23" s="14">
        <v>0</v>
      </c>
    </row>
    <row r="24" spans="1:7" ht="11.45" customHeight="1">
      <c r="A24" s="17"/>
      <c r="B24" s="18">
        <f>SUM(B21:B23)</f>
        <v>3167869.16</v>
      </c>
      <c r="D24" s="12"/>
    </row>
    <row r="25" spans="1:7" ht="11.45" customHeight="1">
      <c r="A25" s="4" t="s">
        <v>68</v>
      </c>
      <c r="B25" s="19">
        <f>'12.31.22 INCOME STMT'!B23</f>
        <v>96129.429999999818</v>
      </c>
    </row>
    <row r="26" spans="1:7" ht="11.45" customHeight="1">
      <c r="A26" s="3" t="s">
        <v>69</v>
      </c>
      <c r="B26" s="20">
        <f>B24+B25</f>
        <v>3263998.59</v>
      </c>
    </row>
    <row r="27" spans="1:7" ht="11.45" customHeight="1">
      <c r="A27" s="17"/>
      <c r="B27" s="18"/>
    </row>
    <row r="28" spans="1:7" ht="11.45" customHeight="1">
      <c r="A28" s="3" t="s">
        <v>70</v>
      </c>
      <c r="B28" s="21">
        <f>B18+B26</f>
        <v>3558249.6799999997</v>
      </c>
    </row>
    <row r="31" spans="1:7" ht="11.45" customHeight="1">
      <c r="D31" s="57"/>
      <c r="E31" s="57"/>
    </row>
    <row r="32" spans="1:7" ht="11.45" customHeight="1">
      <c r="B32" s="7">
        <f>B12-B28</f>
        <v>0</v>
      </c>
    </row>
    <row r="33" spans="2:2" ht="11.45" customHeight="1">
      <c r="B33" s="7"/>
    </row>
  </sheetData>
  <mergeCells count="5">
    <mergeCell ref="A1:B1"/>
    <mergeCell ref="A2:B2"/>
    <mergeCell ref="A3:B3"/>
    <mergeCell ref="A4:B4"/>
    <mergeCell ref="D31:E31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4250C-CCE8-46A9-B00D-761640B5BB6D}">
  <ds:schemaRefs/>
</ds:datastoreItem>
</file>

<file path=customXml/itemProps2.xml><?xml version="1.0" encoding="utf-8"?>
<ds:datastoreItem xmlns:ds="http://schemas.openxmlformats.org/officeDocument/2006/customXml" ds:itemID="{31C4AE89-3D0B-4385-BFB5-114A7E623615}">
  <ds:schemaRefs/>
</ds:datastoreItem>
</file>

<file path=customXml/itemProps3.xml><?xml version="1.0" encoding="utf-8"?>
<ds:datastoreItem xmlns:ds="http://schemas.openxmlformats.org/officeDocument/2006/customXml" ds:itemID="{5B98866B-F801-4781-BE60-EDAA8B0A5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12.31.22 INCOME STMT</vt:lpstr>
      <vt:lpstr>Sheet1</vt:lpstr>
      <vt:lpstr>12.31.2022 BAL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Yolanda</dc:creator>
  <cp:lastModifiedBy>Downie, Shaun</cp:lastModifiedBy>
  <cp:lastPrinted>2020-03-11T16:21:00Z</cp:lastPrinted>
  <dcterms:created xsi:type="dcterms:W3CDTF">2019-10-03T18:42:00Z</dcterms:created>
  <dcterms:modified xsi:type="dcterms:W3CDTF">2023-01-12T20:13:28Z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