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5_AM_FM2920/"/>
    </mc:Choice>
  </mc:AlternateContent>
  <xr:revisionPtr revIDLastSave="32" documentId="8_{9EBCCBA6-0A7C-4396-9F9D-C66B6480CC95}" xr6:coauthVersionLast="40" xr6:coauthVersionMax="40" xr10:uidLastSave="{318DD080-EC98-429E-BB6B-56BD4BC59B45}"/>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H4" i="7"/>
  <c r="G4" i="5"/>
  <c r="G5" i="5"/>
  <c r="G6" i="5"/>
  <c r="G7" i="5"/>
  <c r="G8" i="5"/>
  <c r="G9" i="5"/>
  <c r="G10" i="5"/>
  <c r="G11" i="5"/>
  <c r="G12" i="5"/>
  <c r="G13" i="5"/>
  <c r="G14" i="5"/>
  <c r="B18" i="7"/>
  <c r="B17" i="7"/>
  <c r="B16" i="7"/>
  <c r="E17" i="7"/>
  <c r="G5" i="7"/>
  <c r="H5" i="7"/>
  <c r="I4" i="7"/>
  <c r="J14" i="5"/>
  <c r="H14" i="5"/>
  <c r="G15" i="5"/>
  <c r="H10" i="5"/>
  <c r="G6" i="7"/>
  <c r="H6" i="5"/>
  <c r="H11" i="5"/>
  <c r="J5" i="5"/>
  <c r="J13" i="5"/>
  <c r="J11" i="5"/>
  <c r="J10" i="5"/>
  <c r="J9" i="5"/>
  <c r="J4" i="5"/>
  <c r="J12" i="5"/>
  <c r="J8" i="5"/>
  <c r="J7" i="5"/>
  <c r="J6" i="5"/>
  <c r="H12" i="5"/>
  <c r="H4" i="5"/>
  <c r="H13" i="5"/>
  <c r="H5" i="5"/>
  <c r="H7" i="5"/>
  <c r="H8" i="5"/>
  <c r="H9" i="5"/>
  <c r="I5" i="7"/>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<sst xmlns="http://schemas.openxmlformats.org/spreadsheetml/2006/main" count="263" uniqueCount="131">
  <si>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</si>
  <si>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</si>
  <si>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</si>
  <si>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</si>
  <si>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</si>
  <si>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</si>
  <si>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</si>
  <si>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</si>
  <si>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</si>
  <si>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</si>
  <si>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</si>
  <si>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</si>
  <si>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</si>
  <si>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</si>
  <si>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</si>
  <si>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</si>
  <si>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</si>
  <si>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</si>
  <si>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</si>
  <si>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</si>
  <si>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</si>
  <si>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</si>
  <si>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</si>
  <si>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</si>
  <si>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</si>
  <si>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</si>
  <si>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</si>
  <si>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</si>
  <si>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</si>
  <si>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</si>
  <si>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</si>
  <si>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</si>
  <si>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</si>
  <si>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</si>
  <si>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</si>
  <si>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</si>
  <si>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</si>
  <si>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</si>
  <si>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</si>
  <si>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</si>
  <si>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</si>
  <si>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</si>
  <si>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</si>
  <si>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</si>
  <si>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</si>
  <si>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</si>
  <si>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</si>
  <si>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2920 Access Management</t>
  </si>
  <si>
    <t>Data entered by the sponsors</t>
  </si>
  <si>
    <t>Application ID Number:</t>
  </si>
  <si>
    <t>Data populated/calculated based on inputs</t>
  </si>
  <si>
    <t>Sponsor ID Number (CSJ, etc.):</t>
  </si>
  <si>
    <t>N/A</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</si>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</sst>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9"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223</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5.25</v>
      </c>
    </row>
    <row r="17" spans="1:2">
      <c r="A17" s="86" t="s">
        <v>64</v>
      </c>
      <c r="B17" s="8">
        <v>20</v>
      </c>
    </row>
    <row r="18" spans="1:2">
      <c r="A18" s="86" t="s">
        <v>65</v>
      </c>
      <c r="B18" s="8">
        <v>29</v>
      </c>
    </row>
    <row r="19" spans="1:2">
      <c r="A19" s="76" t="s">
        <v>66</v>
      </c>
      <c r="B19" s="77">
        <f>VLOOKUP(B14,'Service Life'!C6:D8,2,FALSE)</f>
        <v>20</v>
      </c>
    </row>
    <row r="21" spans="1:2">
      <c r="A21" s="81" t="s">
        <v>67</v>
      </c>
    </row>
    <row r="22" spans="1:2" ht="20.25" customHeight="1">
      <c r="A22" s="86" t="s">
        <v>68</v>
      </c>
      <c r="B22" s="95">
        <v>24359</v>
      </c>
    </row>
    <row r="23" spans="1:2" ht="30">
      <c r="A23" s="94" t="s">
        <v>69</v>
      </c>
      <c r="B23" s="96">
        <v>28247</v>
      </c>
    </row>
    <row r="24" spans="1:2" ht="30">
      <c r="A24" s="94" t="s">
        <v>70</v>
      </c>
      <c r="B24" s="96">
        <v>36121</v>
      </c>
    </row>
    <row r="27" spans="1:2" ht="18.75">
      <c r="A27" s="79" t="s">
        <v>71</v>
      </c>
      <c r="B27" s="80"/>
    </row>
    <row r="29" spans="1:2">
      <c r="A29" s="87" t="s">
        <v>72</v>
      </c>
    </row>
    <row r="30" spans="1:2">
      <c r="A30" s="84" t="s">
        <v>73</v>
      </c>
      <c r="B30" s="35">
        <f>'Benefit Calculations'!M37</f>
        <v>24826.923684815556</v>
      </c>
    </row>
    <row r="31" spans="1:2">
      <c r="A31" s="84" t="s">
        <v>74</v>
      </c>
      <c r="B31" s="35">
        <f>'Benefit Calculations'!Q37</f>
        <v>2224.9849640668353</v>
      </c>
    </row>
    <row r="32" spans="1:2">
      <c r="B32" s="88"/>
    </row>
    <row r="33" spans="1:9">
      <c r="A33" s="87" t="s">
        <v>75</v>
      </c>
      <c r="B33" s="88"/>
    </row>
    <row r="34" spans="1:9">
      <c r="A34" s="84" t="s">
        <v>76</v>
      </c>
      <c r="B34" s="35">
        <f>$B$30+$B$31</f>
        <v>27051.908648882392</v>
      </c>
    </row>
    <row r="35" spans="1:9">
      <c r="I35" s="89"/>
    </row>
    <row r="36" spans="1:9">
      <c r="A36" s="87" t="s">
        <v>77</v>
      </c>
    </row>
    <row r="37" spans="1:9">
      <c r="A37" s="84" t="s">
        <v>78</v>
      </c>
      <c r="B37" s="91">
        <f>'Benefit Calculations'!K37</f>
        <v>8.9505031401770232</v>
      </c>
    </row>
    <row r="38" spans="1:9">
      <c r="A38" s="84" t="s">
        <v>79</v>
      </c>
      <c r="B38" s="91">
        <f>'Benefit Calculations'!O37</f>
        <v>3.1614105947949005</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topLeftCell="A3"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7.1687102317799997E-2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1.7545400187400001E-2</v>
      </c>
      <c r="F4" s="54">
        <v>2018</v>
      </c>
      <c r="G4" s="63">
        <f>'Inputs &amp; Outputs'!B22</f>
        <v>24359</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6.20126985013E-2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1.41283003612999E-2</v>
      </c>
      <c r="F5" s="54">
        <f t="shared" ref="F5:F36" si="2">F4+1</f>
        <v>2019</v>
      </c>
      <c r="G5" s="63">
        <f>G4+G4*H5</f>
        <v>24879.807105190997</v>
      </c>
      <c r="H5" s="62">
        <f>$C$9</f>
        <v>2.1380479707336031E-2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25411.74931612597</v>
      </c>
      <c r="H6" s="62">
        <f t="shared" ref="H6:H11" si="7">$C$9</f>
        <v>2.1380479707336031E-2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25955.064706707311</v>
      </c>
      <c r="H7" s="62">
        <f t="shared" si="7"/>
        <v>2.1380479707336031E-2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26509.996440971659</v>
      </c>
      <c r="H8" s="62">
        <f t="shared" si="7"/>
        <v>2.1380479707336031E-2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2.1380479707336031E-2</v>
      </c>
      <c r="F9" s="54">
        <f t="shared" si="2"/>
        <v>2023</v>
      </c>
      <c r="G9" s="63">
        <f t="shared" si="6"/>
        <v>27076.792881919406</v>
      </c>
      <c r="H9" s="62">
        <f t="shared" si="7"/>
        <v>2.1380479707336031E-2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9.8840136169993098E-3</v>
      </c>
      <c r="F10" s="54">
        <f t="shared" si="2"/>
        <v>2024</v>
      </c>
      <c r="G10" s="63">
        <f t="shared" si="6"/>
        <v>27655.707702671025</v>
      </c>
      <c r="H10" s="62">
        <f t="shared" si="7"/>
        <v>2.1380479707336031E-2</v>
      </c>
      <c r="I10" s="54">
        <f>IF(AND(F10&gt;='Inputs &amp; Outputs'!B$13,F10&lt;'Inputs &amp; Outputs'!B$13+'Inputs &amp; Outputs'!B$19),1,0)</f>
        <v>1</v>
      </c>
      <c r="J10" s="55">
        <f>I10*'Inputs &amp; Outputs'!B$16*'Benefit Calculations'!G10*('Benefit Calculations'!C$4-'Benefit Calculations'!C$5)</f>
        <v>1404.6505417703268</v>
      </c>
      <c r="K10" s="71">
        <f t="shared" si="3"/>
        <v>0.40257449520746064</v>
      </c>
      <c r="L10" s="56">
        <f>K10*'Assumed Values'!$C$8</f>
        <v>3022.5293100176145</v>
      </c>
      <c r="M10" s="57">
        <f t="shared" si="0"/>
        <v>2014.0389019877266</v>
      </c>
      <c r="N10" s="55">
        <f>I10*'Inputs &amp; Outputs'!B$16*'Benefit Calculations'!G10*('Benefit Calculations'!D$4-'Benefit Calculations'!D$5)</f>
        <v>496.13714840273002</v>
      </c>
      <c r="O10" s="71">
        <f t="shared" si="4"/>
        <v>0.14219348950677019</v>
      </c>
      <c r="P10" s="56">
        <f>ABS(O10*'Assumed Values'!$C$7)</f>
        <v>270.87859751039719</v>
      </c>
      <c r="Q10" s="57">
        <f t="shared" si="1"/>
        <v>180.49784704937611</v>
      </c>
      <c r="T10" s="68">
        <f t="shared" si="5"/>
        <v>0.36520914086028494</v>
      </c>
      <c r="U10" s="69">
        <f>T10*'Assumed Values'!$D$8</f>
        <v>0</v>
      </c>
    </row>
    <row r="11" spans="2:21">
      <c r="B11" s="15" t="s">
        <v>100</v>
      </c>
      <c r="C11" s="53">
        <f>('Inputs &amp; Outputs'!B24/'Inputs &amp; Outputs'!B22)^(1/(2045-2018))-1</f>
        <v>1.4698570415885737E-2</v>
      </c>
      <c r="F11" s="54">
        <f t="shared" si="2"/>
        <v>2025</v>
      </c>
      <c r="G11" s="63">
        <f>'Inputs &amp; Outputs'!$B$23</f>
        <v>28247</v>
      </c>
      <c r="H11" s="62">
        <f t="shared" si="7"/>
        <v>2.1380479707336031E-2</v>
      </c>
      <c r="I11" s="54">
        <f>IF(AND(F11&gt;='Inputs &amp; Outputs'!B$13,F11&lt;'Inputs &amp; Outputs'!B$13+'Inputs &amp; Outputs'!B$19),1,0)</f>
        <v>1</v>
      </c>
      <c r="J11" s="55">
        <f>I11*'Inputs &amp; Outputs'!B$16*'Benefit Calculations'!G11*('Benefit Calculations'!C$4-'Benefit Calculations'!C$5)</f>
        <v>1434.6826441745461</v>
      </c>
      <c r="K11" s="71">
        <f t="shared" si="3"/>
        <v>0.41118173103293487</v>
      </c>
      <c r="L11" s="56">
        <f>K11*'Assumed Values'!$C$8</f>
        <v>3087.152436595275</v>
      </c>
      <c r="M11" s="57">
        <f t="shared" si="0"/>
        <v>1922.523383048094</v>
      </c>
      <c r="N11" s="55">
        <f>I11*'Inputs &amp; Outputs'!B$16*'Benefit Calculations'!G11*('Benefit Calculations'!D$4-'Benefit Calculations'!D$5)</f>
        <v>506.74479863621019</v>
      </c>
      <c r="O11" s="71">
        <f t="shared" si="4"/>
        <v>0.14523365452368497</v>
      </c>
      <c r="P11" s="56">
        <f>ABS(O11*'Assumed Values'!$C$7)</f>
        <v>276.67011186761988</v>
      </c>
      <c r="Q11" s="57">
        <f t="shared" si="1"/>
        <v>172.29624075274123</v>
      </c>
      <c r="T11" s="68">
        <f t="shared" si="5"/>
        <v>0.37301748748538199</v>
      </c>
      <c r="U11" s="69">
        <f>T11*'Assumed Values'!$D$8</f>
        <v>0</v>
      </c>
    </row>
    <row r="12" spans="2:21">
      <c r="C12" s="38"/>
      <c r="F12" s="54">
        <f t="shared" si="2"/>
        <v>2026</v>
      </c>
      <c r="G12" s="63">
        <f t="shared" si="6"/>
        <v>28526.193732639378</v>
      </c>
      <c r="H12" s="62">
        <f>$C$10</f>
        <v>9.8840136169993098E-3</v>
      </c>
      <c r="I12" s="54">
        <f>IF(AND(F12&gt;='Inputs &amp; Outputs'!B$13,F12&lt;'Inputs &amp; Outputs'!B$13+'Inputs &amp; Outputs'!B$19),1,0)</f>
        <v>1</v>
      </c>
      <c r="J12" s="55">
        <f>I12*'Inputs &amp; Outputs'!B$16*'Benefit Calculations'!G12*('Benefit Calculations'!C$4-'Benefit Calculations'!C$5)</f>
        <v>1448.8630669656395</v>
      </c>
      <c r="K12" s="71">
        <f t="shared" si="3"/>
        <v>0.41524585686152565</v>
      </c>
      <c r="L12" s="56">
        <f>K12*'Assumed Values'!$C$8</f>
        <v>3117.6658933163344</v>
      </c>
      <c r="M12" s="57">
        <f t="shared" si="0"/>
        <v>1814.5099349020004</v>
      </c>
      <c r="N12" s="55">
        <f>I12*'Inputs &amp; Outputs'!B$16*'Benefit Calculations'!G12*('Benefit Calculations'!D$4-'Benefit Calculations'!D$5)</f>
        <v>511.75347112627401</v>
      </c>
      <c r="O12" s="71">
        <f t="shared" si="4"/>
        <v>0.14666914594264366</v>
      </c>
      <c r="P12" s="56">
        <f>ABS(O12*'Assumed Values'!$C$7)</f>
        <v>279.40472302073618</v>
      </c>
      <c r="Q12" s="57">
        <f t="shared" si="1"/>
        <v>162.61609265654124</v>
      </c>
      <c r="T12" s="68">
        <f t="shared" si="5"/>
        <v>0.37670439741106626</v>
      </c>
      <c r="U12" s="69">
        <f>T12*'Assumed Values'!$D$8</f>
        <v>0</v>
      </c>
    </row>
    <row r="13" spans="2:21">
      <c r="C13" s="38"/>
      <c r="F13" s="54">
        <f t="shared" si="2"/>
        <v>2027</v>
      </c>
      <c r="G13" s="63">
        <f t="shared" si="6"/>
        <v>28808.147019933946</v>
      </c>
      <c r="H13" s="62">
        <f t="shared" ref="H13:H36" si="8">$C$10</f>
        <v>9.8840136169993098E-3</v>
      </c>
      <c r="I13" s="54">
        <f>IF(AND(F13&gt;='Inputs &amp; Outputs'!B$13,F13&lt;'Inputs &amp; Outputs'!B$13+'Inputs &amp; Outputs'!B$19),1,0)</f>
        <v>1</v>
      </c>
      <c r="J13" s="55">
        <f>I13*'Inputs &amp; Outputs'!B$16*'Benefit Calculations'!G13*('Benefit Calculations'!C$4-'Benefit Calculations'!C$5)</f>
        <v>1463.1836492486957</v>
      </c>
      <c r="K13" s="71">
        <f t="shared" si="3"/>
        <v>0.41935015256514763</v>
      </c>
      <c r="L13" s="56">
        <f>K13*'Assumed Values'!$C$8</f>
        <v>3148.4809454591282</v>
      </c>
      <c r="M13" s="57">
        <f t="shared" si="0"/>
        <v>1712.5650241184603</v>
      </c>
      <c r="N13" s="55">
        <f>I13*'Inputs &amp; Outputs'!B$16*'Benefit Calculations'!G13*('Benefit Calculations'!D$4-'Benefit Calculations'!D$5)</f>
        <v>516.81164940343285</v>
      </c>
      <c r="O13" s="71">
        <f t="shared" si="4"/>
        <v>0.14811882577833441</v>
      </c>
      <c r="P13" s="56">
        <f>ABS(O13*'Assumed Values'!$C$7)</f>
        <v>282.16636310772702</v>
      </c>
      <c r="Q13" s="57">
        <f t="shared" si="1"/>
        <v>153.47980591654363</v>
      </c>
      <c r="T13" s="68">
        <f t="shared" si="5"/>
        <v>0.38042774880466085</v>
      </c>
      <c r="U13" s="69">
        <f>T13*'Assumed Values'!$D$8</f>
        <v>0</v>
      </c>
    </row>
    <row r="14" spans="2:21">
      <c r="C14" s="38"/>
      <c r="F14" s="54">
        <f t="shared" si="2"/>
        <v>2028</v>
      </c>
      <c r="G14" s="63">
        <f t="shared" si="6"/>
        <v>29092.887137359492</v>
      </c>
      <c r="H14" s="62">
        <f t="shared" si="8"/>
        <v>9.8840136169993098E-3</v>
      </c>
      <c r="I14" s="54">
        <f>IF(AND(F14&gt;='Inputs &amp; Outputs'!B$13,F14&lt;'Inputs &amp; Outputs'!B$13+'Inputs &amp; Outputs'!B$19),1,0)</f>
        <v>1</v>
      </c>
      <c r="J14" s="55">
        <f>I14*'Inputs &amp; Outputs'!B$16*'Benefit Calculations'!G14*('Benefit Calculations'!C$4-'Benefit Calculations'!C$5)</f>
        <v>1477.6457763620404</v>
      </c>
      <c r="K14" s="71">
        <f t="shared" si="3"/>
        <v>0.42349501518339222</v>
      </c>
      <c r="L14" s="56">
        <f>K14*'Assumed Values'!$C$8</f>
        <v>3179.6005739969087</v>
      </c>
      <c r="M14" s="57">
        <f t="shared" si="0"/>
        <v>1616.3477010624708</v>
      </c>
      <c r="N14" s="55">
        <f>I14*'Inputs &amp; Outputs'!B$16*'Benefit Calculations'!G14*('Benefit Calculations'!D$4-'Benefit Calculations'!D$5)</f>
        <v>521.91982278356022</v>
      </c>
      <c r="O14" s="71">
        <f t="shared" si="4"/>
        <v>0.14958283426926142</v>
      </c>
      <c r="P14" s="56">
        <f>ABS(O14*'Assumed Values'!$C$7)</f>
        <v>284.95529928294297</v>
      </c>
      <c r="Q14" s="57">
        <f t="shared" si="1"/>
        <v>144.85682468052073</v>
      </c>
      <c r="T14" s="68">
        <f t="shared" si="5"/>
        <v>0.38418790185413049</v>
      </c>
      <c r="U14" s="69">
        <f>T14*'Assumed Values'!$D$8</f>
        <v>0</v>
      </c>
    </row>
    <row r="15" spans="2:21">
      <c r="C15" s="1"/>
      <c r="F15" s="54">
        <f t="shared" si="2"/>
        <v>2029</v>
      </c>
      <c r="G15" s="63">
        <f t="shared" si="6"/>
        <v>29380.441629982979</v>
      </c>
      <c r="H15" s="62">
        <f t="shared" si="8"/>
        <v>9.8840136169993098E-3</v>
      </c>
      <c r="I15" s="54">
        <f>IF(AND(F15&gt;='Inputs &amp; Outputs'!B$13,F15&lt;'Inputs &amp; Outputs'!B$13+'Inputs &amp; Outputs'!B$19),1,0)</f>
        <v>1</v>
      </c>
      <c r="J15" s="55">
        <f>I15*'Inputs &amp; Outputs'!B$16*'Benefit Calculations'!G15*('Benefit Calculations'!C$4-'Benefit Calculations'!C$5)</f>
        <v>1492.2508473367045</v>
      </c>
      <c r="K15" s="71">
        <f t="shared" si="3"/>
        <v>0.42768084568019626</v>
      </c>
      <c r="L15" s="56">
        <f>K15*'Assumed Values'!$C$8</f>
        <v>3211.0277893669136</v>
      </c>
      <c r="M15" s="57">
        <f t="shared" si="0"/>
        <v>1525.5361717285775</v>
      </c>
      <c r="N15" s="55">
        <f>I15*'Inputs &amp; Outputs'!B$16*'Benefit Calculations'!G15*('Benefit Calculations'!D$4-'Benefit Calculations'!D$5)</f>
        <v>527.07848541893486</v>
      </c>
      <c r="O15" s="71">
        <f t="shared" si="4"/>
        <v>0.15106131304004816</v>
      </c>
      <c r="P15" s="56">
        <f>ABS(O15*'Assumed Values'!$C$7)</f>
        <v>287.77180134129173</v>
      </c>
      <c r="Q15" s="57">
        <f t="shared" si="1"/>
        <v>136.71830982072734</v>
      </c>
      <c r="T15" s="68">
        <f t="shared" si="5"/>
        <v>0.38798522030754318</v>
      </c>
      <c r="U15" s="69">
        <f>T15*'Assumed Values'!$D$8</f>
        <v>0</v>
      </c>
    </row>
    <row r="16" spans="2:21">
      <c r="C16" s="1"/>
      <c r="F16" s="54">
        <f t="shared" si="2"/>
        <v>2030</v>
      </c>
      <c r="G16" s="63">
        <f t="shared" si="6"/>
        <v>29670.838315127185</v>
      </c>
      <c r="H16" s="62">
        <f t="shared" si="8"/>
        <v>9.8840136169993098E-3</v>
      </c>
      <c r="I16" s="54">
        <f>IF(AND(F16&gt;='Inputs &amp; Outputs'!B$13,F16&lt;'Inputs &amp; Outputs'!B$13+'Inputs &amp; Outputs'!B$19),1,0)</f>
        <v>1</v>
      </c>
      <c r="J16" s="55">
        <f>I16*'Inputs &amp; Outputs'!B$16*'Benefit Calculations'!G16*('Benefit Calculations'!C$4-'Benefit Calculations'!C$5)</f>
        <v>1507.0002750317592</v>
      </c>
      <c r="K16" s="71">
        <f t="shared" si="3"/>
        <v>0.43190804898262908</v>
      </c>
      <c r="L16" s="56">
        <f>K16*'Assumed Values'!$C$8</f>
        <v>3242.7656317615792</v>
      </c>
      <c r="M16" s="57">
        <f t="shared" si="0"/>
        <v>1439.8267215169794</v>
      </c>
      <c r="N16" s="55">
        <f>I16*'Inputs &amp; Outputs'!B$16*'Benefit Calculations'!G16*('Benefit Calculations'!D$4-'Benefit Calculations'!D$5)</f>
        <v>532.28813634604296</v>
      </c>
      <c r="O16" s="71">
        <f t="shared" si="4"/>
        <v>0.15255440511513779</v>
      </c>
      <c r="P16" s="56">
        <f>ABS(O16*'Assumed Values'!$C$7)</f>
        <v>290.61614174433748</v>
      </c>
      <c r="Q16" s="57">
        <f t="shared" si="1"/>
        <v>129.03704248288653</v>
      </c>
      <c r="T16" s="68">
        <f t="shared" si="5"/>
        <v>0.39182007150825743</v>
      </c>
      <c r="U16" s="69">
        <f>T16*'Assumed Values'!$D$8</f>
        <v>0</v>
      </c>
    </row>
    <row r="17" spans="3:21">
      <c r="C17" s="1"/>
      <c r="F17" s="54">
        <f t="shared" si="2"/>
        <v>2031</v>
      </c>
      <c r="G17" s="63">
        <f t="shared" si="6"/>
        <v>29964.105285061687</v>
      </c>
      <c r="H17" s="62">
        <f t="shared" si="8"/>
        <v>9.8840136169993098E-3</v>
      </c>
      <c r="I17" s="54">
        <f>IF(AND(F17&gt;='Inputs &amp; Outputs'!B$13,F17&lt;'Inputs &amp; Outputs'!B$13+'Inputs &amp; Outputs'!B$19),1,0)</f>
        <v>1</v>
      </c>
      <c r="J17" s="55">
        <f>I17*'Inputs &amp; Outputs'!B$16*'Benefit Calculations'!G17*('Benefit Calculations'!C$4-'Benefit Calculations'!C$5)</f>
        <v>1521.895486270995</v>
      </c>
      <c r="K17" s="71">
        <f t="shared" si="3"/>
        <v>0.43617703402006502</v>
      </c>
      <c r="L17" s="56">
        <f>K17*'Assumed Values'!$C$8</f>
        <v>3274.8171714226482</v>
      </c>
      <c r="M17" s="57">
        <f t="shared" si="0"/>
        <v>1358.9326994753017</v>
      </c>
      <c r="N17" s="55">
        <f>I17*'Inputs &amp; Outputs'!B$16*'Benefit Calculations'!G17*('Benefit Calculations'!D$4-'Benefit Calculations'!D$5)</f>
        <v>537.54927953385447</v>
      </c>
      <c r="O17" s="71">
        <f t="shared" si="4"/>
        <v>0.15406225493262907</v>
      </c>
      <c r="P17" s="56">
        <f>ABS(O17*'Assumed Values'!$C$7)</f>
        <v>293.48859564665838</v>
      </c>
      <c r="Q17" s="57">
        <f t="shared" si="1"/>
        <v>121.78733305409786</v>
      </c>
      <c r="T17" s="68">
        <f t="shared" si="5"/>
        <v>0.39569282643045867</v>
      </c>
      <c r="U17" s="69">
        <f>T17*'Assumed Values'!$D$8</f>
        <v>0</v>
      </c>
    </row>
    <row r="18" spans="3:21">
      <c r="F18" s="54">
        <f t="shared" si="2"/>
        <v>2032</v>
      </c>
      <c r="G18" s="63">
        <f t="shared" si="6"/>
        <v>30260.270909720439</v>
      </c>
      <c r="H18" s="62">
        <f t="shared" si="8"/>
        <v>9.8840136169993098E-3</v>
      </c>
      <c r="I18" s="54">
        <f>IF(AND(F18&gt;='Inputs &amp; Outputs'!B$13,F18&lt;'Inputs &amp; Outputs'!B$13+'Inputs &amp; Outputs'!B$19),1,0)</f>
        <v>1</v>
      </c>
      <c r="J18" s="55">
        <f>I18*'Inputs &amp; Outputs'!B$16*'Benefit Calculations'!G18*('Benefit Calculations'!C$4-'Benefit Calculations'!C$5)</f>
        <v>1536.9379219809471</v>
      </c>
      <c r="K18" s="71">
        <f t="shared" si="3"/>
        <v>0.4404882137637417</v>
      </c>
      <c r="L18" s="56">
        <f>K18*'Assumed Values'!$C$8</f>
        <v>3307.1855089381725</v>
      </c>
      <c r="M18" s="57">
        <f t="shared" si="0"/>
        <v>1282.5835596088796</v>
      </c>
      <c r="N18" s="55">
        <f>I18*'Inputs &amp; Outputs'!B$16*'Benefit Calculations'!G18*('Benefit Calculations'!D$4-'Benefit Calculations'!D$5)</f>
        <v>542.86242393257521</v>
      </c>
      <c r="O18" s="71">
        <f t="shared" si="4"/>
        <v>0.15558500835824876</v>
      </c>
      <c r="P18" s="56">
        <f>ABS(O18*'Assumed Values'!$C$7)</f>
        <v>296.3894409224639</v>
      </c>
      <c r="Q18" s="57">
        <f t="shared" si="1"/>
        <v>114.94493524521737</v>
      </c>
      <c r="T18" s="68">
        <f t="shared" si="5"/>
        <v>0.39960385971504625</v>
      </c>
      <c r="U18" s="69">
        <f>T18*'Assumed Values'!$D$8</f>
        <v>0</v>
      </c>
    </row>
    <row r="19" spans="3:21">
      <c r="F19" s="54">
        <f t="shared" si="2"/>
        <v>2033</v>
      </c>
      <c r="G19" s="63">
        <f t="shared" si="6"/>
        <v>30559.363839446203</v>
      </c>
      <c r="H19" s="62">
        <f t="shared" si="8"/>
        <v>9.8840136169993098E-3</v>
      </c>
      <c r="I19" s="54">
        <f>IF(AND(F19&gt;='Inputs &amp; Outputs'!B$13,F19&lt;'Inputs &amp; Outputs'!B$13+'Inputs &amp; Outputs'!B$19),1,0)</f>
        <v>1</v>
      </c>
      <c r="J19" s="55">
        <f>I19*'Inputs &amp; Outputs'!B$16*'Benefit Calculations'!G19*('Benefit Calculations'!C$4-'Benefit Calculations'!C$5)</f>
        <v>1552.1290373302893</v>
      </c>
      <c r="K19" s="71">
        <f t="shared" si="3"/>
        <v>0.44484200526671019</v>
      </c>
      <c r="L19" s="56">
        <f>K19*'Assumed Values'!$C$8</f>
        <v>3339.87377554246</v>
      </c>
      <c r="M19" s="57">
        <f t="shared" si="0"/>
        <v>1210.5239560532643</v>
      </c>
      <c r="N19" s="55">
        <f>I19*'Inputs &amp; Outputs'!B$16*'Benefit Calculations'!G19*('Benefit Calculations'!D$4-'Benefit Calculations'!D$5)</f>
        <v>548.228083522882</v>
      </c>
      <c r="O19" s="71">
        <f t="shared" si="4"/>
        <v>0.15712281269946266</v>
      </c>
      <c r="P19" s="56">
        <f>ABS(O19*'Assumed Values'!$C$7)</f>
        <v>299.31895819247637</v>
      </c>
      <c r="Q19" s="57">
        <f t="shared" si="1"/>
        <v>108.48696500036093</v>
      </c>
      <c r="T19" s="68">
        <f t="shared" si="5"/>
        <v>0.4035535497058752</v>
      </c>
      <c r="U19" s="69">
        <f>T19*'Assumed Values'!$D$8</f>
        <v>0</v>
      </c>
    </row>
    <row r="20" spans="3:21">
      <c r="F20" s="54">
        <f t="shared" si="2"/>
        <v>2034</v>
      </c>
      <c r="G20" s="63">
        <f t="shared" si="6"/>
        <v>30861.413007762127</v>
      </c>
      <c r="H20" s="62">
        <f t="shared" si="8"/>
        <v>9.8840136169993098E-3</v>
      </c>
      <c r="I20" s="54">
        <f>IF(AND(F20&gt;='Inputs &amp; Outputs'!B$13,F20&lt;'Inputs &amp; Outputs'!B$13+'Inputs &amp; Outputs'!B$19),1,0)</f>
        <v>1</v>
      </c>
      <c r="J20" s="55">
        <f>I20*'Inputs &amp; Outputs'!B$16*'Benefit Calculations'!G20*('Benefit Calculations'!C$4-'Benefit Calculations'!C$5)</f>
        <v>1567.470301870602</v>
      </c>
      <c r="K20" s="71">
        <f t="shared" si="3"/>
        <v>0.44923882970417967</v>
      </c>
      <c r="L20" s="56">
        <f>K20*'Assumed Values'!$C$8</f>
        <v>3372.8851334189808</v>
      </c>
      <c r="M20" s="57">
        <f t="shared" si="0"/>
        <v>1142.5128890828028</v>
      </c>
      <c r="N20" s="55">
        <f>I20*'Inputs &amp; Outputs'!B$16*'Benefit Calculations'!G20*('Benefit Calculations'!D$4-'Benefit Calculations'!D$5)</f>
        <v>553.64677736564374</v>
      </c>
      <c r="O20" s="71">
        <f t="shared" si="4"/>
        <v>0.15867581671972542</v>
      </c>
      <c r="P20" s="56">
        <f>ABS(O20*'Assumed Values'!$C$7)</f>
        <v>302.27743085107693</v>
      </c>
      <c r="Q20" s="57">
        <f t="shared" si="1"/>
        <v>102.39182396232847</v>
      </c>
      <c r="T20" s="68">
        <f t="shared" si="5"/>
        <v>0.40754227848635655</v>
      </c>
      <c r="U20" s="69">
        <f>T20*'Assumed Values'!$D$8</f>
        <v>0</v>
      </c>
    </row>
    <row r="21" spans="3:21">
      <c r="F21" s="54">
        <f t="shared" si="2"/>
        <v>2035</v>
      </c>
      <c r="G21" s="63">
        <f t="shared" si="6"/>
        <v>31166.447634170687</v>
      </c>
      <c r="H21" s="62">
        <f t="shared" si="8"/>
        <v>9.8840136169993098E-3</v>
      </c>
      <c r="I21" s="54">
        <f>IF(AND(F21&gt;='Inputs &amp; Outputs'!B$13,F21&lt;'Inputs &amp; Outputs'!B$13+'Inputs &amp; Outputs'!B$19),1,0)</f>
        <v>1</v>
      </c>
      <c r="J21" s="55">
        <f>I21*'Inputs &amp; Outputs'!B$16*'Benefit Calculations'!G21*('Benefit Calculations'!C$4-'Benefit Calculations'!C$5)</f>
        <v>1582.9631996785331</v>
      </c>
      <c r="K21" s="71">
        <f t="shared" si="3"/>
        <v>0.45367911241426062</v>
      </c>
      <c r="L21" s="56">
        <f>K21*'Assumed Values'!$C$8</f>
        <v>3406.2227760062688</v>
      </c>
      <c r="M21" s="57">
        <f t="shared" si="0"/>
        <v>1078.3228990991538</v>
      </c>
      <c r="N21" s="55">
        <f>I21*'Inputs &amp; Outputs'!B$16*'Benefit Calculations'!G21*('Benefit Calculations'!D$4-'Benefit Calculations'!D$5)</f>
        <v>559.11902965213346</v>
      </c>
      <c r="O21" s="71">
        <f t="shared" si="4"/>
        <v>0.16024417065287164</v>
      </c>
      <c r="P21" s="56">
        <f>ABS(O21*'Assumed Values'!$C$7)</f>
        <v>305.26514509372049</v>
      </c>
      <c r="Q21" s="57">
        <f t="shared" si="1"/>
        <v>96.639127237982706</v>
      </c>
      <c r="T21" s="68">
        <f t="shared" si="5"/>
        <v>0.41157043191641862</v>
      </c>
      <c r="U21" s="69">
        <f>T21*'Assumed Values'!$D$8</f>
        <v>0</v>
      </c>
    </row>
    <row r="22" spans="3:21">
      <c r="F22" s="54">
        <f t="shared" si="2"/>
        <v>2036</v>
      </c>
      <c r="G22" s="63">
        <f t="shared" si="6"/>
        <v>31474.497226980326</v>
      </c>
      <c r="H22" s="62">
        <f t="shared" si="8"/>
        <v>9.8840136169993098E-3</v>
      </c>
      <c r="I22" s="54">
        <f>IF(AND(F22&gt;='Inputs &amp; Outputs'!B$13,F22&lt;'Inputs &amp; Outputs'!B$13+'Inputs &amp; Outputs'!B$19),1,0)</f>
        <v>1</v>
      </c>
      <c r="J22" s="55">
        <f>I22*'Inputs &amp; Outputs'!B$16*'Benefit Calculations'!G22*('Benefit Calculations'!C$4-'Benefit Calculations'!C$5)</f>
        <v>1598.6092294993646</v>
      </c>
      <c r="K22" s="71">
        <f t="shared" si="3"/>
        <v>0.45816328293911135</v>
      </c>
      <c r="L22" s="56">
        <f>K22*'Assumed Values'!$C$8</f>
        <v>3439.8899283068481</v>
      </c>
      <c r="M22" s="57">
        <f t="shared" si="0"/>
        <v>1017.739305904086</v>
      </c>
      <c r="N22" s="55">
        <f>I22*'Inputs &amp; Outputs'!B$16*'Benefit Calculations'!G22*('Benefit Calculations'!D$4-'Benefit Calculations'!D$5)</f>
        <v>564.64536975473868</v>
      </c>
      <c r="O22" s="71">
        <f t="shared" si="4"/>
        <v>0.16182802621764941</v>
      </c>
      <c r="P22" s="56">
        <f>ABS(O22*'Assumed Values'!$C$7)</f>
        <v>308.28238994462214</v>
      </c>
      <c r="Q22" s="57">
        <f t="shared" si="1"/>
        <v>91.209635221998013</v>
      </c>
      <c r="T22" s="68">
        <f t="shared" si="5"/>
        <v>0.41563839966983473</v>
      </c>
      <c r="U22" s="69">
        <f>T22*'Assumed Values'!$D$8</f>
        <v>0</v>
      </c>
    </row>
    <row r="23" spans="3:21">
      <c r="F23" s="54">
        <f t="shared" si="2"/>
        <v>2037</v>
      </c>
      <c r="G23" s="63">
        <f t="shared" si="6"/>
        <v>31785.591586160008</v>
      </c>
      <c r="H23" s="62">
        <f t="shared" si="8"/>
        <v>9.8840136169993098E-3</v>
      </c>
      <c r="I23" s="54">
        <f>IF(AND(F23&gt;='Inputs &amp; Outputs'!B$13,F23&lt;'Inputs &amp; Outputs'!B$13+'Inputs &amp; Outputs'!B$19),1,0)</f>
        <v>1</v>
      </c>
      <c r="J23" s="55">
        <f>I23*'Inputs &amp; Outputs'!B$16*'Benefit Calculations'!G23*('Benefit Calculations'!C$4-'Benefit Calculations'!C$5)</f>
        <v>1614.409904891997</v>
      </c>
      <c r="K23" s="71">
        <f t="shared" si="3"/>
        <v>0.46269177506649062</v>
      </c>
      <c r="L23" s="56">
        <f>K23*'Assumed Values'!$C$8</f>
        <v>3473.8898471992115</v>
      </c>
      <c r="M23" s="57">
        <f t="shared" si="0"/>
        <v>960.55949071233385</v>
      </c>
      <c r="N23" s="55">
        <f>I23*'Inputs &amp; Outputs'!B$16*'Benefit Calculations'!G23*('Benefit Calculations'!D$4-'Benefit Calculations'!D$5)</f>
        <v>570.22633227817005</v>
      </c>
      <c r="O23" s="71">
        <f t="shared" si="4"/>
        <v>0.16342753663239676</v>
      </c>
      <c r="P23" s="56">
        <f>ABS(O23*'Assumed Values'!$C$7)</f>
        <v>311.32945728471583</v>
      </c>
      <c r="Q23" s="57">
        <f t="shared" si="1"/>
        <v>86.085189250966138</v>
      </c>
      <c r="T23" s="68">
        <f t="shared" si="5"/>
        <v>0.41974657527191928</v>
      </c>
      <c r="U23" s="69">
        <f>T23*'Assumed Values'!$D$8</f>
        <v>0</v>
      </c>
    </row>
    <row r="24" spans="3:21">
      <c r="F24" s="54">
        <f t="shared" si="2"/>
        <v>2038</v>
      </c>
      <c r="G24" s="63">
        <f t="shared" si="6"/>
        <v>32099.760806221992</v>
      </c>
      <c r="H24" s="62">
        <f t="shared" si="8"/>
        <v>9.8840136169993098E-3</v>
      </c>
      <c r="I24" s="54">
        <f>IF(AND(F24&gt;='Inputs &amp; Outputs'!B$13,F24&lt;'Inputs &amp; Outputs'!B$13+'Inputs &amp; Outputs'!B$19),1,0)</f>
        <v>1</v>
      </c>
      <c r="J24" s="55">
        <f>I24*'Inputs &amp; Outputs'!B$16*'Benefit Calculations'!G24*('Benefit Calculations'!C$4-'Benefit Calculations'!C$5)</f>
        <v>1630.3667543753681</v>
      </c>
      <c r="K24" s="71">
        <f t="shared" si="3"/>
        <v>0.46726502687172139</v>
      </c>
      <c r="L24" s="56">
        <f>K24*'Assumed Values'!$C$8</f>
        <v>3508.2258217528843</v>
      </c>
      <c r="M24" s="57">
        <f t="shared" si="0"/>
        <v>906.59221850324548</v>
      </c>
      <c r="N24" s="55">
        <f>I24*'Inputs &amp; Outputs'!B$16*'Benefit Calculations'!G24*('Benefit Calculations'!D$4-'Benefit Calculations'!D$5)</f>
        <v>575.86245711117908</v>
      </c>
      <c r="O24" s="71">
        <f t="shared" si="4"/>
        <v>0.16504285662986401</v>
      </c>
      <c r="P24" s="56">
        <f>ABS(O24*'Assumed Values'!$C$7)</f>
        <v>314.40664187989091</v>
      </c>
      <c r="Q24" s="57">
        <f t="shared" si="1"/>
        <v>81.248650872658544</v>
      </c>
      <c r="T24" s="68">
        <f t="shared" si="5"/>
        <v>0.42389535613759571</v>
      </c>
      <c r="U24" s="69">
        <f>T24*'Assumed Values'!$D$8</f>
        <v>0</v>
      </c>
    </row>
    <row r="25" spans="3:21">
      <c r="F25" s="54">
        <f t="shared" si="2"/>
        <v>2039</v>
      </c>
      <c r="G25" s="63">
        <f t="shared" si="6"/>
        <v>32417.03527913311</v>
      </c>
      <c r="H25" s="62">
        <f t="shared" si="8"/>
        <v>9.8840136169993098E-3</v>
      </c>
      <c r="I25" s="54">
        <f>IF(AND(F25&gt;='Inputs &amp; Outputs'!B$13,F25&lt;'Inputs &amp; Outputs'!B$13+'Inputs &amp; Outputs'!B$19),1,0)</f>
        <v>1</v>
      </c>
      <c r="J25" s="55">
        <f>I25*'Inputs &amp; Outputs'!B$16*'Benefit Calculations'!G25*('Benefit Calculations'!C$4-'Benefit Calculations'!C$5)</f>
        <v>1646.4813215763172</v>
      </c>
      <c r="K25" s="71">
        <f t="shared" si="3"/>
        <v>0.47188348076006903</v>
      </c>
      <c r="L25" s="56">
        <f>K25*'Assumed Values'!$C$8</f>
        <v>3542.9011735465983</v>
      </c>
      <c r="M25" s="57">
        <f t="shared" si="0"/>
        <v>855.65699844485709</v>
      </c>
      <c r="N25" s="55">
        <f>I25*'Inputs &amp; Outputs'!B$16*'Benefit Calculations'!G25*('Benefit Calculations'!D$4-'Benefit Calculations'!D$5)</f>
        <v>581.55428947878465</v>
      </c>
      <c r="O25" s="71">
        <f t="shared" si="4"/>
        <v>0.16667414247218207</v>
      </c>
      <c r="P25" s="56">
        <f>ABS(O25*'Assumed Values'!$C$7)</f>
        <v>317.51424140950684</v>
      </c>
      <c r="Q25" s="57">
        <f t="shared" si="1"/>
        <v>76.683844527333392</v>
      </c>
      <c r="T25" s="68">
        <f t="shared" si="5"/>
        <v>0.42808514360984246</v>
      </c>
      <c r="U25" s="69">
        <f>T25*'Assumed Values'!$D$8</f>
        <v>0</v>
      </c>
    </row>
    <row r="26" spans="3:21">
      <c r="F26" s="54">
        <f t="shared" si="2"/>
        <v>2040</v>
      </c>
      <c r="G26" s="63">
        <f t="shared" si="6"/>
        <v>32737.445697254807</v>
      </c>
      <c r="H26" s="62">
        <f t="shared" si="8"/>
        <v>9.8840136169993098E-3</v>
      </c>
      <c r="I26" s="54">
        <f>IF(AND(F26&gt;='Inputs &amp; Outputs'!B$13,F26&lt;'Inputs &amp; Outputs'!B$13+'Inputs &amp; Outputs'!B$19),1,0)</f>
        <v>1</v>
      </c>
      <c r="J26" s="55">
        <f>I26*'Inputs &amp; Outputs'!B$16*'Benefit Calculations'!G26*('Benefit Calculations'!C$4-'Benefit Calculations'!C$5)</f>
        <v>1662.7551653789124</v>
      </c>
      <c r="K26" s="71">
        <f t="shared" si="3"/>
        <v>0.47654758350953852</v>
      </c>
      <c r="L26" s="56">
        <f>K26*'Assumed Values'!$C$8</f>
        <v>3577.9192569896154</v>
      </c>
      <c r="M26" s="57">
        <f t="shared" si="0"/>
        <v>807.58348025137082</v>
      </c>
      <c r="N26" s="55">
        <f>I26*'Inputs &amp; Outputs'!B$16*'Benefit Calculations'!G26*('Benefit Calculations'!D$4-'Benefit Calculations'!D$5)</f>
        <v>587.3023799950173</v>
      </c>
      <c r="O26" s="71">
        <f t="shared" si="4"/>
        <v>0.16832155196597878</v>
      </c>
      <c r="P26" s="56">
        <f>ABS(O26*'Assumed Values'!$C$7)</f>
        <v>320.65255649518957</v>
      </c>
      <c r="Q26" s="57">
        <f t="shared" si="1"/>
        <v>72.375503449388233</v>
      </c>
      <c r="T26" s="68">
        <f t="shared" si="5"/>
        <v>0.43231634299851723</v>
      </c>
      <c r="U26" s="69">
        <f>T26*'Assumed Values'!$D$8</f>
        <v>0</v>
      </c>
    </row>
    <row r="27" spans="3:21">
      <c r="F27" s="54">
        <f t="shared" si="2"/>
        <v>2041</v>
      </c>
      <c r="G27" s="63">
        <f t="shared" si="6"/>
        <v>33061.023056312246</v>
      </c>
      <c r="H27" s="62">
        <f t="shared" si="8"/>
        <v>9.8840136169993098E-3</v>
      </c>
      <c r="I27" s="54">
        <f>IF(AND(F27&gt;='Inputs &amp; Outputs'!B$13,F27&lt;'Inputs &amp; Outputs'!B$13+'Inputs &amp; Outputs'!B$19),1,0)</f>
        <v>1</v>
      </c>
      <c r="J27" s="55">
        <f>I27*'Inputs &amp; Outputs'!B$16*'Benefit Calculations'!G27*('Benefit Calculations'!C$4-'Benefit Calculations'!C$5)</f>
        <v>1679.1898600752536</v>
      </c>
      <c r="K27" s="71">
        <f t="shared" si="3"/>
        <v>0.48125778631409499</v>
      </c>
      <c r="L27" s="56">
        <f>K27*'Assumed Values'!$C$8</f>
        <v>3613.2834596462253</v>
      </c>
      <c r="M27" s="57">
        <f t="shared" si="0"/>
        <v>762.21088445517671</v>
      </c>
      <c r="N27" s="55">
        <f>I27*'Inputs &amp; Outputs'!B$16*'Benefit Calculations'!G27*('Benefit Calculations'!D$4-'Benefit Calculations'!D$5)</f>
        <v>593.10728471618415</v>
      </c>
      <c r="O27" s="71">
        <f t="shared" si="4"/>
        <v>0.16998524447764496</v>
      </c>
      <c r="P27" s="56">
        <f>ABS(O27*'Assumed Values'!$C$7)</f>
        <v>323.82189072991366</v>
      </c>
      <c r="Q27" s="57">
        <f t="shared" si="1"/>
        <v>68.30921860842912</v>
      </c>
      <c r="T27" s="68">
        <f t="shared" si="5"/>
        <v>0.43658936361956591</v>
      </c>
      <c r="U27" s="69">
        <f>T27*'Assumed Values'!$D$8</f>
        <v>0</v>
      </c>
    </row>
    <row r="28" spans="3:21">
      <c r="F28" s="54">
        <f t="shared" si="2"/>
        <v>2042</v>
      </c>
      <c r="G28" s="63">
        <f t="shared" si="6"/>
        <v>33387.798658392763</v>
      </c>
      <c r="H28" s="62">
        <f t="shared" si="8"/>
        <v>9.8840136169993098E-3</v>
      </c>
      <c r="I28" s="54">
        <f>IF(AND(F28&gt;='Inputs &amp; Outputs'!B$13,F28&lt;'Inputs &amp; Outputs'!B$13+'Inputs &amp; Outputs'!B$19),1,0)</f>
        <v>1</v>
      </c>
      <c r="J28" s="55">
        <f>I28*'Inputs &amp; Outputs'!B$16*'Benefit Calculations'!G28*('Benefit Calculations'!C$4-'Benefit Calculations'!C$5)</f>
        <v>1695.7869955177644</v>
      </c>
      <c r="K28" s="71">
        <f t="shared" si="3"/>
        <v>0.48601454482731038</v>
      </c>
      <c r="L28" s="56">
        <f>K28*'Assumed Values'!$C$8</f>
        <v>3648.9972025634465</v>
      </c>
      <c r="M28" s="57">
        <f t="shared" si="0"/>
        <v>719.38746468799684</v>
      </c>
      <c r="N28" s="55">
        <f>I28*'Inputs &amp; Outputs'!B$16*'Benefit Calculations'!G28*('Benefit Calculations'!D$4-'Benefit Calculations'!D$5)</f>
        <v>598.96956519466028</v>
      </c>
      <c r="O28" s="71">
        <f t="shared" si="4"/>
        <v>0.17166538094875092</v>
      </c>
      <c r="P28" s="56">
        <f>ABS(O28*'Assumed Values'!$C$7)</f>
        <v>327.0225507073705</v>
      </c>
      <c r="Q28" s="57">
        <f t="shared" si="1"/>
        <v>64.471390518991953</v>
      </c>
      <c r="T28" s="68">
        <f t="shared" si="5"/>
        <v>0.44090461883461873</v>
      </c>
      <c r="U28" s="69">
        <f>T28*'Assumed Values'!$D$8</f>
        <v>0</v>
      </c>
    </row>
    <row r="29" spans="3:21">
      <c r="F29" s="54">
        <f t="shared" si="2"/>
        <v>2043</v>
      </c>
      <c r="G29" s="63">
        <f t="shared" si="6"/>
        <v>33717.804114973951</v>
      </c>
      <c r="H29" s="62">
        <f t="shared" si="8"/>
        <v>9.8840136169993098E-3</v>
      </c>
      <c r="I29" s="54">
        <f>IF(AND(F29&gt;='Inputs &amp; Outputs'!B$13,F29&lt;'Inputs &amp; Outputs'!B$13+'Inputs &amp; Outputs'!B$19),1,0)</f>
        <v>1</v>
      </c>
      <c r="J29" s="55">
        <f>I29*'Inputs &amp; Outputs'!B$16*'Benefit Calculations'!G29*('Benefit Calculations'!C$4-'Benefit Calculations'!C$5)</f>
        <v>1712.5481772729922</v>
      </c>
      <c r="K29" s="71">
        <f t="shared" si="3"/>
        <v>0.4908183192064432</v>
      </c>
      <c r="L29" s="56">
        <f>K29*'Assumed Values'!$C$8</f>
        <v>3685.0639406019754</v>
      </c>
      <c r="M29" s="57">
        <f t="shared" si="0"/>
        <v>678.97000017277708</v>
      </c>
      <c r="N29" s="55">
        <f>I29*'Inputs &amp; Outputs'!B$16*'Benefit Calculations'!G29*('Benefit Calculations'!D$4-'Benefit Calculations'!D$5)</f>
        <v>604.88978853321248</v>
      </c>
      <c r="O29" s="71">
        <f t="shared" si="4"/>
        <v>0.17336212391161579</v>
      </c>
      <c r="P29" s="56">
        <f>ABS(O29*'Assumed Values'!$C$7)</f>
        <v>330.25484605162808</v>
      </c>
      <c r="Q29" s="57">
        <f t="shared" si="1"/>
        <v>60.849183757746324</v>
      </c>
      <c r="T29" s="68">
        <f t="shared" si="5"/>
        <v>0.44526252609097799</v>
      </c>
      <c r="U29" s="69">
        <f>T29*'Assumed Values'!$D$8</f>
        <v>0</v>
      </c>
    </row>
    <row r="30" spans="3:21">
      <c r="F30" s="54">
        <f t="shared" si="2"/>
        <v>2044</v>
      </c>
      <c r="G30" s="63">
        <f t="shared" si="6"/>
        <v>34051.07134998167</v>
      </c>
      <c r="H30" s="62">
        <f t="shared" si="8"/>
        <v>9.8840136169993098E-3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36121</v>
      </c>
      <c r="H31" s="62">
        <f t="shared" si="8"/>
        <v>9.8840136169993098E-3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36478.020455859631</v>
      </c>
      <c r="H32" s="62">
        <f t="shared" si="8"/>
        <v>9.8840136169993098E-3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36838.569706766524</v>
      </c>
      <c r="H33" s="62">
        <f t="shared" si="8"/>
        <v>9.8840136169993098E-3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37202.682631378986</v>
      </c>
      <c r="H34" s="62">
        <f t="shared" si="8"/>
        <v>9.8840136169993098E-3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37570.394453096436</v>
      </c>
      <c r="H35" s="62">
        <f t="shared" si="8"/>
        <v>9.8840136169993098E-3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37941.740743466878</v>
      </c>
      <c r="H36" s="62">
        <f t="shared" si="8"/>
        <v>9.8840136169993098E-3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31229.820156609043</v>
      </c>
      <c r="K37" s="55">
        <f t="shared" ref="K37:Q37" si="9">SUM(K4:K36)</f>
        <v>8.9505031401770232</v>
      </c>
      <c r="L37" s="58">
        <f t="shared" si="9"/>
        <v>67200.377576449086</v>
      </c>
      <c r="M37" s="59">
        <f t="shared" si="9"/>
        <v>24826.923684815556</v>
      </c>
      <c r="N37" s="55">
        <f t="shared" si="9"/>
        <v>11030.696573186222</v>
      </c>
      <c r="O37" s="55">
        <f t="shared" si="9"/>
        <v>3.1614105947949005</v>
      </c>
      <c r="P37" s="55">
        <f t="shared" si="9"/>
        <v>6022.4871830842858</v>
      </c>
      <c r="Q37" s="59">
        <f t="shared" si="9"/>
        <v>2224.9849640668353</v>
      </c>
      <c r="T37" s="68">
        <f>SUM(T4:T36)</f>
        <v>8.1197532407183513</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EF86B3-F8EC-481B-B676-F29D37F50EF9}"/>
</file>

<file path=customXml/itemProps2.xml><?xml version="1.0" encoding="utf-8"?>
<ds:datastoreItem xmlns:ds="http://schemas.openxmlformats.org/officeDocument/2006/customXml" ds:itemID="{FF2500EA-A449-496D-BCA5-6E17DE6F9B8C}"/>
</file>

<file path=customXml/itemProps3.xml><?xml version="1.0" encoding="utf-8"?>
<ds:datastoreItem xmlns:ds="http://schemas.openxmlformats.org/officeDocument/2006/customXml" ds:itemID="{60F8405A-10C9-4065-BE48-31A9FCDAE82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2018-10-31T00:26:19Z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