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40" documentId="8_{0EFDBC08-21C4-4712-BCAC-267A3F9DE8C2}" xr6:coauthVersionLast="40" xr6:coauthVersionMax="40" xr10:uidLastSave="{8BD47321-555C-445B-8E59-0BAACA0AA185}"/>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<sst xmlns="http://schemas.openxmlformats.org/spreadsheetml/2006/main" count="263" uniqueCount="131">
  <si>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</si>
  <si>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</si>
  <si>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</si>
  <si>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</si>
  <si>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</si>
  <si>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</si>
  <si>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</si>
  <si>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</si>
  <si>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</si>
  <si>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</si>
  <si>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</si>
  <si>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</si>
  <si>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</si>
  <si>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</si>
  <si>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</si>
  <si>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</si>
  <si>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</si>
  <si>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</si>
  <si>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</si>
  <si>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</si>
  <si>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</si>
  <si>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</si>
  <si>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</si>
  <si>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</si>
  <si>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</si>
  <si>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</si>
  <si>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</si>
  <si>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</si>
  <si>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</si>
  <si>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</si>
  <si>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</si>
  <si>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</si>
  <si>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</si>
  <si>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</si>
  <si>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</si>
  <si>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</si>
  <si>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</si>
  <si>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</si>
  <si>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</si>
  <si>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</si>
  <si>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</si>
  <si>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</si>
  <si>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</si>
  <si>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</si>
  <si>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</si>
  <si>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</si>
  <si>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</si>
  <si>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Magnolia Relief Route (Phased)</t>
  </si>
  <si>
    <t>Data entered by the sponsors</t>
  </si>
  <si>
    <t>Application ID Number:</t>
  </si>
  <si>
    <t>Data populated/calculated based on inputs</t>
  </si>
  <si>
    <t>Sponsor ID Number (CSJ, etc.):</t>
  </si>
  <si>
    <t>0523-08-013</t>
  </si>
  <si>
    <t xml:space="preserve">HGAC regional travel demand model data provided by HGAC </t>
  </si>
  <si>
    <t>Project County</t>
  </si>
  <si>
    <t>Montgomery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</si>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</sst>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xr3:uid="{51F8DEE0-4D01-5F28-A812-FC0BD7CAC4A5}">
      <selection activeCell="G24" sqref="G24"/>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600000000000001">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4.3600000000000003</v>
      </c>
    </row>
    <row r="17" spans="1:2">
      <c r="A17" s="86" t="s">
        <v>64</v>
      </c>
      <c r="B17" s="8">
        <v>31</v>
      </c>
    </row>
    <row r="18" spans="1:2">
      <c r="A18" s="86" t="s">
        <v>65</v>
      </c>
      <c r="B18" s="8">
        <v>30</v>
      </c>
    </row>
    <row r="19" spans="1:2">
      <c r="A19" s="76" t="s">
        <v>66</v>
      </c>
      <c r="B19" s="77">
        <f>VLOOKUP(B14,'Service Life'!C6:D8,2,FALSE)</f>
        <v>20</v>
      </c>
    </row>
    <row r="21" spans="1:2">
      <c r="A21" s="81" t="s">
        <v>67</v>
      </c>
    </row>
    <row r="22" spans="1:2" ht="20.25" customHeight="1">
      <c r="A22" s="86" t="s">
        <v>68</v>
      </c>
      <c r="B22" s="95">
        <v>15462</v>
      </c>
    </row>
    <row r="23" spans="1:2" ht="29.1">
      <c r="A23" s="94" t="s">
        <v>69</v>
      </c>
      <c r="B23" s="96">
        <v>17140</v>
      </c>
    </row>
    <row r="24" spans="1:2" ht="29.1">
      <c r="A24" s="94" t="s">
        <v>70</v>
      </c>
      <c r="B24" s="96">
        <v>25343</v>
      </c>
    </row>
    <row r="27" spans="1:2" ht="18.600000000000001">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5.9836700558699898E-2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1.37772997841E-2</v>
      </c>
      <c r="F4" s="54">
        <v>2018</v>
      </c>
      <c r="G4" s="63">
        <f>'Inputs &amp; Outputs'!B22</f>
        <v>15462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5.9836700558699898E-2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1.37772997841E-2</v>
      </c>
      <c r="F5" s="54">
        <f t="shared" ref="F5:F36" si="2">F4+1</f>
        <v>2019</v>
      </c>
      <c r="G5" s="63">
        <f>G4+G4*H5</f>
        <v>15691.26052100316</v>
      </c>
      <c r="H5" s="62">
        <f>$C$9</f>
        <v>1.4827352283220741E-2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15923.920368515868</v>
      </c>
      <c r="H6" s="62">
        <f t="shared" ref="H6:H11" si="7">$C$9</f>
        <v>1.4827352283220741E-2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16160.029945549808</v>
      </c>
      <c r="H7" s="62">
        <f t="shared" si="7"/>
        <v>1.4827352283220741E-2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16399.640402459871</v>
      </c>
      <c r="H8" s="62">
        <f t="shared" si="7"/>
        <v>1.4827352283220741E-2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1.4827352283220741E-2</v>
      </c>
      <c r="F9" s="54">
        <f t="shared" si="2"/>
        <v>2023</v>
      </c>
      <c r="G9" s="63">
        <f t="shared" si="6"/>
        <v>16642.803648025281</v>
      </c>
      <c r="H9" s="62">
        <f t="shared" si="7"/>
        <v>1.4827352283220741E-2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1.5766505968846323E-2</v>
      </c>
      <c r="F10" s="54">
        <f t="shared" si="2"/>
        <v>2024</v>
      </c>
      <c r="G10" s="63">
        <f t="shared" si="6"/>
        <v>16889.572360695023</v>
      </c>
      <c r="H10" s="62">
        <f t="shared" si="7"/>
        <v>1.4827352283220741E-2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1.8469118280610264E-2</v>
      </c>
      <c r="F11" s="54">
        <f t="shared" si="2"/>
        <v>2025</v>
      </c>
      <c r="G11" s="63">
        <f>'Inputs &amp; Outputs'!$B$23</f>
        <v>17140</v>
      </c>
      <c r="H11" s="62">
        <f t="shared" si="7"/>
        <v>1.4827352283220741E-2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17410.237912306027</v>
      </c>
      <c r="H12" s="62">
        <f>$C$10</f>
        <v>1.5766505968846323E-2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17684.736532269435</v>
      </c>
      <c r="H13" s="62">
        <f t="shared" ref="H13:H36" si="8">$C$10</f>
        <v>1.5766505968846323E-2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17963.563036362935</v>
      </c>
      <c r="H14" s="62">
        <f t="shared" si="8"/>
        <v>1.5766505968846323E-2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18246.7856601975</v>
      </c>
      <c r="H15" s="62">
        <f t="shared" si="8"/>
        <v>1.5766505968846323E-2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18534.473715221262</v>
      </c>
      <c r="H16" s="62">
        <f t="shared" si="8"/>
        <v>1.5766505968846323E-2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18826.697605681722</v>
      </c>
      <c r="H17" s="62">
        <f t="shared" si="8"/>
        <v>1.5766505968846323E-2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19123.528845855366</v>
      </c>
      <c r="H18" s="62">
        <f t="shared" si="8"/>
        <v>1.5766505968846323E-2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19425.040077548951</v>
      </c>
      <c r="H19" s="62">
        <f t="shared" si="8"/>
        <v>1.5766505968846323E-2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19731.305087876706</v>
      </c>
      <c r="H20" s="62">
        <f t="shared" si="8"/>
        <v>1.5766505968846323E-2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20042.398827317844</v>
      </c>
      <c r="H21" s="62">
        <f t="shared" si="8"/>
        <v>1.5766505968846323E-2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20358.39742805875</v>
      </c>
      <c r="H22" s="62">
        <f t="shared" si="8"/>
        <v>1.5766505968846323E-2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20679.378222624386</v>
      </c>
      <c r="H23" s="62">
        <f t="shared" si="8"/>
        <v>1.5766505968846323E-2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21005.419762803424</v>
      </c>
      <c r="H24" s="62">
        <f t="shared" si="8"/>
        <v>1.5766505968846323E-2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21336.601838871786</v>
      </c>
      <c r="H25" s="62">
        <f t="shared" si="8"/>
        <v>1.5766505968846323E-2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21673.005499119256</v>
      </c>
      <c r="H26" s="62">
        <f t="shared" si="8"/>
        <v>1.5766505968846323E-2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22014.713069683959</v>
      </c>
      <c r="H27" s="62">
        <f t="shared" si="8"/>
        <v>1.5766505968846323E-2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22361.80817469957</v>
      </c>
      <c r="H28" s="62">
        <f t="shared" si="8"/>
        <v>1.5766505968846323E-2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22714.375756760168</v>
      </c>
      <c r="H29" s="62">
        <f t="shared" si="8"/>
        <v>1.5766505968846323E-2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23072.502097707744</v>
      </c>
      <c r="H30" s="62">
        <f t="shared" si="8"/>
        <v>1.5766505968846323E-2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25343</v>
      </c>
      <c r="H31" s="62">
        <f t="shared" si="8"/>
        <v>1.5766505968846323E-2</v>
      </c>
      <c r="I31" s="54">
        <f>IF(AND(F31&gt;='Inputs &amp; Outputs'!B$13,F31&lt;'Inputs &amp; Outputs'!B$13+'Inputs &amp; Outputs'!B$19),1,0)</f>
        <v>1</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25742.570560768472</v>
      </c>
      <c r="H32" s="62">
        <f t="shared" si="8"/>
        <v>1.5766505968846323E-2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26148.440953168276</v>
      </c>
      <c r="H33" s="62">
        <f t="shared" si="8"/>
        <v>1.5766505968846323E-2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26560.710503532428</v>
      </c>
      <c r="H34" s="62">
        <f t="shared" si="8"/>
        <v>1.5766505968846323E-2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26979.48010422317</v>
      </c>
      <c r="H35" s="62">
        <f t="shared" si="8"/>
        <v>1.5766505968846323E-2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27404.852238322776</v>
      </c>
      <c r="H36" s="62">
        <f t="shared" si="8"/>
        <v>1.5766505968846323E-2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599999999999994">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55</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55</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55</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55</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DF0E3B-8A21-4697-946B-28DED70C0844}"/>
</file>

<file path=customXml/itemProps2.xml><?xml version="1.0" encoding="utf-8"?>
<ds:datastoreItem xmlns:ds="http://schemas.openxmlformats.org/officeDocument/2006/customXml" ds:itemID="{568FD957-2D05-4B2A-BFE4-C23F5ABA32FB}"/>
</file>

<file path=customXml/itemProps3.xml><?xml version="1.0" encoding="utf-8"?>
<ds:datastoreItem xmlns:ds="http://schemas.openxmlformats.org/officeDocument/2006/customXml" ds:itemID="{446A5D55-D38F-4EA0-963F-9CA4719EC19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2018-10-31T17:01:05Z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