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320" windowHeight="11640" tabRatio="763" activeTab="4"/>
  </bookViews>
  <sheets>
    <sheet name="Instructions" sheetId="8" r:id="rId1"/>
    <sheet name="ITS Delay Worksheet" sheetId="7" state="hidden" r:id="rId2"/>
    <sheet name="Emissions Reduction Worksheet" sheetId="5" state="hidden" r:id="rId3"/>
    <sheet name="Inputs &amp; Outputs" sheetId="11" r:id="rId4"/>
    <sheet name="Narrative" sheetId="13" r:id="rId5"/>
    <sheet name="Calculations" sheetId="12" r:id="rId6"/>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5">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4562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<sst xmlns="http://schemas.openxmlformats.org/spreadsheetml/2006/main" count="203" uniqueCount="149">
  <si>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</si>
  <si>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</si>
  <si>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</si>
  <si>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</si>
  <si>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</si>
  <si>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</si>
  <si>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</si>
  <si>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</si>
  <si>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</si>
  <si>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</si>
  <si>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</si>
  <si>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</si>
  <si>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</si>
  <si>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</si>
  <si>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</si>
  <si>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</si>
  <si>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</si>
  <si>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</si>
  <si>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</si>
  <si>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</si>
  <si>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</si>
  <si>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</si>
  <si>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</si>
  <si>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</si>
  <si>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</si>
  <si>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</si>
  <si>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</si>
  <si>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</si>
  <si>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</si>
  <si>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</si>
  <si>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</si>
  <si>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</si>
  <si>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</si>
  <si>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</si>
  <si>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</si>
  <si>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</si>
  <si>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</si>
  <si>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</si>
  <si>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</si>
  <si>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</si>
  <si>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</si>
  <si>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</si>
  <si>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</si>
  <si>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</si>
  <si>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</si>
  <si>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</si>
  <si>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</si>
  <si>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</si>
  <si>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</si>
  <si>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</si>
  <si>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</si>
  <si>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</si>
  <si>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</si>
  <si>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</si>
  <si>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</si>
  <si>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</si>
  <si>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</si>
  <si>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</si>
  <si>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</si>
  <si>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</si>
  <si>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</si>
  <si>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</si>
  <si>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</si>
  <si>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</si>
  <si>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</si>
  <si>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</si>
  <si>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</si>
  <si>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</si>
  <si>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</si>
  <si>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</si>
  <si>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</si>
  <si>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</si>
  <si>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</si>
  <si>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</si>
  <si>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</si>
  <si>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</si>
  <si>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</si>
  <si>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</si>
  <si>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</si>
  <si>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</si>
  <si>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</si>
  <si>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</si>
  <si>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</si>
  <si>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</si>
  <si>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</si>
  <si>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</si>
  <si>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</si>
  <si>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</si>
  <si>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</si>
  <si>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</si>
  <si>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</si>
  <si>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</si>
  <si>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</si>
  <si>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</si>
  <si>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</si>
  <si>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</si>
  <si>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</si>
  <si>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</si>
  <si>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</si>
  <si>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</si>
  <si>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</si>
  <si>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</si>
  <si>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</si>
  <si>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</si>
  <si>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</si>
  <si>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</si>
  <si>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</si>
  <si>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</si>
  <si>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</si>
  <si>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</si>
  <si>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</si>
  <si>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</si>
  <si>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</si>
  <si>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</si>
  <si>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</si>
  <si>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</si>
  <si>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</si>
  <si>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</si>
  <si>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</si>
  <si>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</si>
  <si>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</si>
  <si>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</si>
  <si>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</si>
  <si>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</si>
  <si>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</si>
  <si>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</si>
  <si>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</si>
  <si>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</si>
  <si>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</si>
  <si>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</si>
  <si>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</si>
  <si>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</si>
  <si>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</si>
  <si>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</si>
  <si>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</si>
  <si>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</si>
  <si>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</si>
  <si>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</si>
  <si>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</si>
  <si>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</si>
  <si>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</si>
  <si>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</si>
  <si>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Greenhouse/Skinner Rd.</t>
  </si>
  <si>
    <t>Narratives for lottr estimation</t>
  </si>
  <si>
    <t xml:space="preserve">To estimate reliability benefit, Fry Road and Barker Cypress Road, which are the parallel and competitive routes of Greenhouse Road, have been included in the analysis. </t>
  </si>
  <si>
    <t xml:space="preserve">Total daily traffic volumes on Fry Road and Barker Cypress Road were extracted from H-GAC 2025 No-Build condition models. Combined daily volume for Fry Road and Barker Cypress Road is utilized as input to “ADT before implementation” in the template. </t>
  </si>
  <si>
    <t xml:space="preserve">Total daily traffic volumes on Fry Road, Barker Cypress Road and Greenhouse Road were extracted from H-GAC 2025 Build condition models. Combined daily volume for Fry Road, Barker Cypress Road and Greenhouse Road is utilized as input to “ADT after implementation” in the template. </t>
  </si>
  <si>
    <t>Input for “Number of lanes before implementation” is 8 which is the combined number of lanes (both directions) on Fry Road and Barker Cypress Road.</t>
  </si>
  <si>
    <t>Input for “Number of lanes after implementation” is 12 which is the combined number of lanes (both directions) on Fry Road, Barker Cypress Road and Greenhouse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</si>
</sst>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
      <b/>
      <u/>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0" borderId="0" xfId="0" applyAlignment="1">
      <alignment wrapText="1"/>
    </xf>
    <xf numFmtId="0" fontId="0" fillId="0" borderId="0" xfId="0" applyAlignment="1">
      <alignment horizontal="left"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xf numFmtId="0" fontId="11" fillId="0" borderId="0" xfId="0" applyFont="1" applyAlignment="1">
      <alignment horizontal="left" vertical="center" wrapText="1"/>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16" zoomScale="130" zoomScaleNormal="130" workbookViewId="0">
      <selection activeCell="G21" sqref="G21"/>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9" t="s">
        <v>140</v>
      </c>
      <c r="C4" s="90"/>
      <c r="D4" s="91"/>
    </row>
    <row r="5" spans="1:13" x14ac:dyDescent="0.25">
      <c r="B5" s="89"/>
      <c r="C5" s="90"/>
      <c r="D5" s="91"/>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7" t="s">
        <v>69</v>
      </c>
      <c r="C12" s="88" t="s">
        <v>113</v>
      </c>
      <c r="D12" s="68" t="s">
        <v>114</v>
      </c>
    </row>
    <row r="13" spans="1:13" x14ac:dyDescent="0.25">
      <c r="B13" s="87"/>
      <c r="C13" s="88"/>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2" t="s">
        <v>25</v>
      </c>
      <c r="E6" s="93"/>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2" t="s">
        <v>25</v>
      </c>
      <c r="E6" s="93"/>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2" t="s">
        <v>26</v>
      </c>
      <c r="E8" s="93"/>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zoomScale="85" zoomScaleNormal="85" workbookViewId="0">
      <selection activeCell="F16" sqref="F16"/>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4" t="s">
        <v>0</v>
      </c>
      <c r="B5" s="95"/>
      <c r="E5" s="4" t="s">
        <v>49</v>
      </c>
      <c r="F5" s="44" t="s">
        <v>53</v>
      </c>
      <c r="G5" s="44" t="s">
        <v>52</v>
      </c>
      <c r="J5" t="s">
        <v>60</v>
      </c>
      <c r="L5" t="s">
        <v>65</v>
      </c>
    </row>
    <row r="6" spans="1:16" x14ac:dyDescent="0.25">
      <c r="A6" s="2" t="s">
        <v>5</v>
      </c>
      <c r="B6" s="3" t="s">
        <v>142</v>
      </c>
      <c r="E6" s="2" t="s">
        <v>54</v>
      </c>
      <c r="F6" s="80">
        <v>79087</v>
      </c>
      <c r="G6" s="80">
        <v>92105</v>
      </c>
      <c r="J6" t="s">
        <v>61</v>
      </c>
    </row>
    <row r="7" spans="1:16" x14ac:dyDescent="0.25">
      <c r="A7" s="2" t="s">
        <v>47</v>
      </c>
      <c r="B7" s="3"/>
      <c r="E7" s="2" t="s">
        <v>55</v>
      </c>
      <c r="F7" s="80">
        <v>8</v>
      </c>
      <c r="G7" s="80">
        <v>12</v>
      </c>
    </row>
    <row r="8" spans="1:16" x14ac:dyDescent="0.25">
      <c r="A8" s="2" t="s">
        <v>48</v>
      </c>
      <c r="B8" s="3"/>
      <c r="E8" s="7" t="s">
        <v>56</v>
      </c>
      <c r="F8" s="81">
        <f>IF(AND(F6&gt;0,F7&gt;0), F6/F7, "N/A")</f>
        <v>9885.875</v>
      </c>
      <c r="G8" s="81">
        <f>IF(AND(G6&gt;0,G7&gt;0), G6/G7, "N/A")</f>
        <v>7675.416666666667</v>
      </c>
    </row>
    <row r="9" spans="1:16" x14ac:dyDescent="0.25">
      <c r="A9" s="2" t="s">
        <v>51</v>
      </c>
      <c r="B9" s="37">
        <v>2022</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1.5399366075000001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1.1800793724333334</v>
      </c>
    </row>
    <row r="10" spans="1:16" x14ac:dyDescent="0.25">
      <c r="A10" s="2" t="s">
        <v>93</v>
      </c>
      <c r="B10" s="54" t="s">
        <v>68</v>
      </c>
      <c r="E10" s="7" t="s">
        <v>70</v>
      </c>
      <c r="F10" s="83">
        <f>IF(OR(F9=FALSE,G9=FALSE),"N/A",(F9-G9))</f>
        <v>0.35985723506666667</v>
      </c>
      <c r="G10" s="84"/>
    </row>
    <row r="11" spans="1:16" x14ac:dyDescent="0.25">
      <c r="A11" s="2" t="s">
        <v>95</v>
      </c>
      <c r="B11" s="80" t="s">
        <v>60</v>
      </c>
      <c r="E11" s="7" t="s">
        <v>75</v>
      </c>
      <c r="F11" s="96">
        <f>IF(OR(F9=FALSE,G9=FALSE,F10=FALSE), "N/A", IF(OR(F10=0.1,AND(0.01&lt;F10,F10&lt;0.1)), 5, (IF(OR(F10=0.2,AND(0.1&lt;F10,F10&lt;0.2)), 10, (IF(OR(F10=0.3,AND(0.2&lt;F10,F10&lt;0.3)), 15, IF(F10&gt;0.3, 20,"N/A")))))))</f>
        <v>20</v>
      </c>
      <c r="G11" s="97"/>
      <c r="H11" s="98"/>
      <c r="I11" s="99"/>
      <c r="J11" s="99"/>
      <c r="K11" s="99"/>
      <c r="L11" s="99"/>
    </row>
    <row r="12" spans="1:16" x14ac:dyDescent="0.25">
      <c r="A12" s="2" t="s">
        <v>58</v>
      </c>
      <c r="B12" s="80" t="s">
        <v>64</v>
      </c>
      <c r="E12" s="24"/>
      <c r="F12" s="24"/>
      <c r="G12" s="24"/>
      <c r="H12" s="98"/>
      <c r="I12" s="99"/>
      <c r="J12" s="99"/>
      <c r="K12" s="99"/>
      <c r="L12" s="99"/>
    </row>
    <row r="13" spans="1:16" x14ac:dyDescent="0.25">
      <c r="A13" s="2" t="s">
        <v>87</v>
      </c>
      <c r="B13" s="80" t="s">
        <v>68</v>
      </c>
      <c r="E13" s="24"/>
      <c r="F13" s="24"/>
      <c r="G13" s="24"/>
    </row>
    <row r="14" spans="1:16" x14ac:dyDescent="0.25">
      <c r="A14" s="2" t="s">
        <v>69</v>
      </c>
      <c r="B14" s="80" t="s">
        <v>64</v>
      </c>
      <c r="E14" s="47"/>
      <c r="F14" s="47"/>
      <c r="G14" s="47"/>
    </row>
    <row r="15" spans="1:16" x14ac:dyDescent="0.25">
      <c r="A15" s="2" t="s">
        <v>92</v>
      </c>
      <c r="B15" s="80" t="s">
        <v>68</v>
      </c>
    </row>
    <row r="16" spans="1:16" x14ac:dyDescent="0.25">
      <c r="A16" s="2" t="s">
        <v>94</v>
      </c>
      <c r="B16" s="80" t="s">
        <v>68</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zoomScale="115" zoomScaleNormal="115" workbookViewId="0">
      <selection activeCell="C7" sqref="C7"/>
    </sheetView>
  </sheetViews>
  <sheetFormatPr defaultRowHeight="15" x14ac:dyDescent="0.25"/>
  <cols>
    <col min="3" max="3" width="109.5703125" customWidth="1"/>
  </cols>
  <sheetData>
    <row r="1" spans="1:31" ht="39.950000000000003" customHeight="1" x14ac:dyDescent="0.25">
      <c r="A1" s="85"/>
      <c r="B1" s="100" t="s">
        <v>143</v>
      </c>
      <c r="C1" s="100"/>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1" ht="51" customHeight="1" x14ac:dyDescent="0.25">
      <c r="A2" s="85"/>
      <c r="B2" s="86"/>
      <c r="C2" s="86" t="s">
        <v>144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row>
    <row r="3" spans="1:31" ht="51" customHeight="1" x14ac:dyDescent="0.25">
      <c r="A3" s="85"/>
      <c r="B3" s="86"/>
      <c r="C3" s="86" t="s">
        <v>145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1" ht="52.5" customHeight="1" x14ac:dyDescent="0.25">
      <c r="A4" s="85"/>
      <c r="B4" s="86"/>
      <c r="C4" s="86" t="s">
        <v>146</v>
      </c>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row>
    <row r="5" spans="1:31" ht="39.950000000000003" customHeight="1" x14ac:dyDescent="0.25">
      <c r="A5" s="85"/>
      <c r="B5" s="86"/>
      <c r="C5" s="86" t="s">
        <v>147</v>
      </c>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row>
    <row r="6" spans="1:31" ht="39.950000000000003" customHeight="1" x14ac:dyDescent="0.25">
      <c r="A6" s="85"/>
      <c r="B6" s="86"/>
      <c r="C6" s="86" t="s">
        <v>148</v>
      </c>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row>
    <row r="7" spans="1:31" ht="39.950000000000003" customHeight="1" x14ac:dyDescent="0.25">
      <c r="A7" s="85"/>
      <c r="B7" s="86"/>
      <c r="C7" s="86"/>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row>
    <row r="8" spans="1:31" ht="39.950000000000003" customHeight="1" x14ac:dyDescent="0.25">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row>
    <row r="9" spans="1:31" ht="39.950000000000003" customHeight="1" x14ac:dyDescent="0.25">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row>
    <row r="10" spans="1:31" ht="39.950000000000003" customHeight="1" x14ac:dyDescent="0.25">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row>
    <row r="11" spans="1:31" ht="39.950000000000003" customHeight="1" x14ac:dyDescent="0.25">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row>
  </sheetData>
  <mergeCells count="1">
    <mergeCell ref="B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B26" sqref="B2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1.5399366075000001</v>
      </c>
      <c r="F4" s="78">
        <f>+K4</f>
        <v>1.1800793724333334</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1.5399366075000001</v>
      </c>
      <c r="K4" s="76">
        <f>'Inputs &amp; Outputs'!G9</f>
        <v>1.1800793724333334</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f>IF('Inputs &amp; Outputs'!B11="Grade separation",B23*(J4-1),"FALSE")</f>
        <v>0.13498415187500001</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Instructions</vt:lpstr>
      <vt:lpstr>ITS Delay Worksheet</vt:lpstr>
      <vt:lpstr>Emissions Reduction Worksheet</vt:lpstr>
      <vt:lpstr>Inputs &amp; Outputs</vt:lpstr>
      <vt:lpstr>Narrative</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Mohammad Huq, P.E., PTOE</cp:lastModifiedBy>
  <cp:lastPrinted>2018-04-10T17:15:43Z</cp:lastPrinted>
  <dcterms:created xsi:type="dcterms:W3CDTF">2012-07-25T15:48:32Z</dcterms:created>
  <dcterms:modified xsi:type="dcterms:W3CDTF">2018-10-31T20:15:22Z</dcterms:modified>
</cp:coreProperties>
</file>