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24226"/>
  <mc:AlternateContent xmlns:mc="http://schemas.openxmlformats.org/markup-compatibility/2006">
    <mc:Choice Requires="x15">
      <x15ac:absPath xmlns:x15ac="http://schemas.microsoft.com/office/spreadsheetml/2010/11/ac" url="R:\1003300-1004999\1004170.00\04_DOCUMENTS\TIP APPLICATION\04_Benefit Cost Analysis\"/>
    </mc:Choice>
  </mc:AlternateContent>
  <xr:revisionPtr revIDLastSave="0" documentId="13_ncr:1_{AB018FE3-5A12-4831-8ADE-386FF9E0FB16}" xr6:coauthVersionLast="38" xr6:coauthVersionMax="38" xr10:uidLastSave="{00000000-0000-0000-0000-000000000000}"/>
  <bookViews>
    <workbookView xWindow="0" yWindow="0" windowWidth="38400" windowHeight="17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H4" i="7" s="1"/>
  <c r="G4" i="5"/>
  <c r="G5" i="5" s="1"/>
  <c r="G6" i="5" s="1"/>
  <c r="G7" i="5" s="1"/>
  <c r="G8" i="5" s="1"/>
  <c r="G9" i="5" s="1"/>
  <c r="G10" i="5" s="1"/>
  <c r="G11" i="5" s="1"/>
  <c r="G12" i="5" s="1"/>
  <c r="G13" i="5" s="1"/>
  <c r="G14" i="5" s="1"/>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<sst xmlns="http://schemas.openxmlformats.org/spreadsheetml/2006/main" count="262" uniqueCount="130">
  <si>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</si>
  <si>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</si>
  <si>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</si>
  <si>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</si>
  <si>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</si>
  <si>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</si>
  <si>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</si>
  <si>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</si>
  <si>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</si>
  <si>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</si>
  <si>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</si>
  <si>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</si>
  <si>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</si>
  <si>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</si>
  <si>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</si>
  <si>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</si>
  <si>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</si>
  <si>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</si>
  <si>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</si>
  <si>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</si>
  <si>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</si>
  <si>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</si>
  <si>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</si>
  <si>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</si>
  <si>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</si>
  <si>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</si>
  <si>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</si>
  <si>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</si>
  <si>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</si>
  <si>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</si>
  <si>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</si>
  <si>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</si>
  <si>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</si>
  <si>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</si>
  <si>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</si>
  <si>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</si>
  <si>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</si>
  <si>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</si>
  <si>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</si>
  <si>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</si>
  <si>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</si>
  <si>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</si>
  <si>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</si>
  <si>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</si>
  <si>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</si>
  <si>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</si>
  <si>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</si>
  <si>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</si>
  <si>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</si>
  <si>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</si>
  <si>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</si>
  <si>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</si>
  <si>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</si>
  <si>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</si>
  <si>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</si>
  <si>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</si>
  <si>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</si>
  <si>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</si>
  <si>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</si>
  <si>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</si>
  <si>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</si>
  <si>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</si>
  <si>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</si>
  <si>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</si>
  <si>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</si>
  <si>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</si>
  <si>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</si>
  <si>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</si>
  <si>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</si>
  <si>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</si>
  <si>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</si>
  <si>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</si>
  <si>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</si>
  <si>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</si>
  <si>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</si>
  <si>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</si>
  <si>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</si>
  <si>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</si>
  <si>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</si>
  <si>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</si>
  <si>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</si>
  <si>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</si>
  <si>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</si>
  <si>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</si>
  <si>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</si>
  <si>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</si>
  <si>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</si>
  <si>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</si>
  <si>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</si>
  <si>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</si>
  <si>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</si>
  <si>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</si>
  <si>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</si>
  <si>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</si>
  <si>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</si>
  <si>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</si>
  <si>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</si>
  <si>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</si>
  <si>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</si>
  <si>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</si>
  <si>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</si>
  <si>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</si>
  <si>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</si>
  <si>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</si>
  <si>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</si>
  <si>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</si>
  <si>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</si>
  <si>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</si>
  <si>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</si>
  <si>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</si>
  <si>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</si>
  <si>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</si>
  <si>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</si>
  <si>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</si>
  <si>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</si>
  <si>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</si>
  <si>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</si>
  <si>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</si>
  <si>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</si>
  <si>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</si>
  <si>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</si>
  <si>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</si>
  <si>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</si>
  <si>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</si>
  <si>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</si>
  <si>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</si>
  <si>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</si>
  <si>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</si>
  <si>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</si>
  <si>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Gulf Bank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</si>
</sst>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activeCell="B24" sqref="B24"/>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161</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2.2999999999999998</v>
      </c>
    </row>
    <row r="17" spans="1:3" x14ac:dyDescent="0.25">
      <c r="A17" s="107" t="s">
        <v>95</v>
      </c>
      <c r="B17" s="57">
        <v>21</v>
      </c>
    </row>
    <row r="18" spans="1:3" x14ac:dyDescent="0.25">
      <c r="A18" s="107" t="s">
        <v>96</v>
      </c>
      <c r="B18" s="57">
        <v>33</v>
      </c>
    </row>
    <row r="19" spans="1:3" x14ac:dyDescent="0.25">
      <c r="A19" s="96" t="s">
        <v>97</v>
      </c>
      <c r="B19" s="97">
        <f>VLOOKUP(B14,'Service Life'!C6:D8,2,FALSE)</f>
        <v>20</v>
      </c>
    </row>
    <row r="21" spans="1:3" x14ac:dyDescent="0.25">
      <c r="A21" s="102" t="s">
        <v>89</v>
      </c>
    </row>
    <row r="22" spans="1:3" ht="20.25" customHeight="1" x14ac:dyDescent="0.25">
      <c r="A22" s="107" t="s">
        <v>90</v>
      </c>
      <c r="B22" s="119">
        <v>14607</v>
      </c>
    </row>
    <row r="23" spans="1:3" ht="30" x14ac:dyDescent="0.25">
      <c r="A23" s="118" t="s">
        <v>101</v>
      </c>
      <c r="B23" s="120">
        <v>16163</v>
      </c>
    </row>
    <row r="24" spans="1:3" ht="30" x14ac:dyDescent="0.25">
      <c r="A24" s="118" t="s">
        <v>102</v>
      </c>
      <c r="B24" s="120">
        <v>29023</v>
      </c>
    </row>
    <row r="27" spans="1:3" ht="18.75" x14ac:dyDescent="0.3">
      <c r="A27" s="100" t="s">
        <v>55</v>
      </c>
      <c r="B27" s="101"/>
    </row>
    <row r="29" spans="1:3" x14ac:dyDescent="0.25">
      <c r="A29" s="108" t="s">
        <v>53</v>
      </c>
    </row>
    <row r="30" spans="1:3" x14ac:dyDescent="0.25">
      <c r="A30" s="105" t="s">
        <v>112</v>
      </c>
      <c r="B30" s="114">
        <f>'Benefit Calculations'!M37</f>
        <v>7728.2092628184619</v>
      </c>
    </row>
    <row r="31" spans="1:3" x14ac:dyDescent="0.25">
      <c r="A31" s="105" t="s">
        <v>113</v>
      </c>
      <c r="B31" s="114">
        <f>'Benefit Calculations'!Q37</f>
        <v>794.30663135484428</v>
      </c>
      <c r="C31" s="109"/>
    </row>
    <row r="32" spans="1:3" x14ac:dyDescent="0.25">
      <c r="A32" s="110"/>
      <c r="B32" s="111"/>
      <c r="C32" s="109"/>
    </row>
    <row r="33" spans="1:9" x14ac:dyDescent="0.25">
      <c r="A33" s="108" t="s">
        <v>94</v>
      </c>
      <c r="B33" s="111"/>
      <c r="C33" s="109"/>
    </row>
    <row r="34" spans="1:9" x14ac:dyDescent="0.25">
      <c r="A34" s="105" t="s">
        <v>114</v>
      </c>
      <c r="B34" s="114">
        <f>$B$30+$B$31</f>
        <v>8522.5158941733062</v>
      </c>
      <c r="C34" s="109"/>
    </row>
    <row r="35" spans="1:9" x14ac:dyDescent="0.25">
      <c r="I35" s="112"/>
    </row>
    <row r="36" spans="1:9" x14ac:dyDescent="0.25">
      <c r="A36" s="108" t="s">
        <v>107</v>
      </c>
    </row>
    <row r="37" spans="1:9" x14ac:dyDescent="0.25">
      <c r="A37" s="105" t="s">
        <v>116</v>
      </c>
      <c r="B37" s="115">
        <f>'Benefit Calculations'!K37</f>
        <v>3.0711123137553793</v>
      </c>
    </row>
    <row r="38" spans="1:9" x14ac:dyDescent="0.25">
      <c r="A38" s="105" t="s">
        <v>117</v>
      </c>
      <c r="B38" s="115">
        <f>'Benefit Calculations'!O37</f>
        <v>1.2440398673869457</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3"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70">
        <v>2018</v>
      </c>
      <c r="G4" s="80">
        <f>'Inputs &amp; Outputs'!B22</f>
        <v>14607</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14819.759781526933</v>
      </c>
      <c r="H5" s="79">
        <f>$C$9</f>
        <v>1.4565604266922216E-2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15035.618537835504</v>
      </c>
      <c r="H6" s="79">
        <f t="shared" ref="H6:H11" si="7">$C$9</f>
        <v>1.4565604266922216E-2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15254.621407366016</v>
      </c>
      <c r="H7" s="79">
        <f t="shared" si="7"/>
        <v>1.4565604266922216E-2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15476.81418602743</v>
      </c>
      <c r="H8" s="79">
        <f t="shared" si="7"/>
        <v>1.4565604266922216E-2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1.4565604266922216E-2</v>
      </c>
      <c r="F9" s="70">
        <f t="shared" si="2"/>
        <v>2023</v>
      </c>
      <c r="G9" s="80">
        <f t="shared" si="6"/>
        <v>15702.243336773794</v>
      </c>
      <c r="H9" s="79">
        <f t="shared" si="7"/>
        <v>1.4565604266922216E-2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2.369083039479003E-2</v>
      </c>
      <c r="F10" s="70">
        <f t="shared" si="2"/>
        <v>2024</v>
      </c>
      <c r="G10" s="80">
        <f t="shared" si="6"/>
        <v>15930.955999320156</v>
      </c>
      <c r="H10" s="79">
        <f t="shared" si="7"/>
        <v>1.4565604266922216E-2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2.5755255654112963E-2</v>
      </c>
      <c r="F11" s="70">
        <f t="shared" si="2"/>
        <v>2025</v>
      </c>
      <c r="G11" s="80">
        <f>'Inputs &amp; Outputs'!$B$23</f>
        <v>16163</v>
      </c>
      <c r="H11" s="79">
        <f t="shared" si="7"/>
        <v>1.4565604266922216E-2</v>
      </c>
      <c r="I11" s="70">
        <f>IF(AND(F11&gt;='Inputs &amp; Outputs'!B$13,F11&lt;'Inputs &amp; Outputs'!B$13+'Inputs &amp; Outputs'!B$19),1,0)</f>
        <v>1</v>
      </c>
      <c r="J11" s="71">
        <f>I11*'Inputs &amp; Outputs'!B$16*'Benefit Calculations'!G11*('Benefit Calculations'!C$4-'Benefit Calculations'!C$5)</f>
        <v>425.04298791905694</v>
      </c>
      <c r="K11" s="89">
        <f t="shared" si="3"/>
        <v>0.12181781960325005</v>
      </c>
      <c r="L11" s="72">
        <f>K11*'Assumed Values'!$C$8</f>
        <v>914.60818958120137</v>
      </c>
      <c r="M11" s="73">
        <f t="shared" si="0"/>
        <v>569.57201398722634</v>
      </c>
      <c r="N11" s="88">
        <f>I11*'Inputs &amp; Outputs'!B$16*'Benefit Calculations'!G11*('Benefit Calculations'!D$4-'Benefit Calculations'!D$5)</f>
        <v>172.17554042430652</v>
      </c>
      <c r="O11" s="89">
        <f t="shared" si="4"/>
        <v>4.934571212710949E-2</v>
      </c>
      <c r="P11" s="72">
        <f>ABS(O11*'Assumed Values'!$C$7)</f>
        <v>94.003581602143583</v>
      </c>
      <c r="Q11" s="73">
        <f t="shared" si="1"/>
        <v>58.540706178962012</v>
      </c>
      <c r="T11" s="85">
        <f t="shared" si="5"/>
        <v>0.1105111768589548</v>
      </c>
      <c r="U11" s="86">
        <f>T11*'Assumed Values'!$D$8</f>
        <v>0</v>
      </c>
    </row>
    <row r="12" spans="2:21" x14ac:dyDescent="0.25">
      <c r="B12" s="27"/>
      <c r="C12" s="68"/>
      <c r="F12" s="70">
        <f t="shared" si="2"/>
        <v>2026</v>
      </c>
      <c r="G12" s="80">
        <f t="shared" si="6"/>
        <v>16545.914891670993</v>
      </c>
      <c r="H12" s="79">
        <f>$C$10</f>
        <v>2.369083039479003E-2</v>
      </c>
      <c r="I12" s="70">
        <f>IF(AND(F12&gt;='Inputs &amp; Outputs'!B$13,F12&lt;'Inputs &amp; Outputs'!B$13+'Inputs &amp; Outputs'!B$19),1,0)</f>
        <v>1</v>
      </c>
      <c r="J12" s="71">
        <f>I12*'Inputs &amp; Outputs'!B$16*'Benefit Calculations'!G12*('Benefit Calculations'!C$4-'Benefit Calculations'!C$5)</f>
        <v>435.11260925634218</v>
      </c>
      <c r="K12" s="89">
        <f t="shared" si="3"/>
        <v>0.1247037849065338</v>
      </c>
      <c r="L12" s="72">
        <f>K12*'Assumed Values'!$C$8</f>
        <v>936.27601707825579</v>
      </c>
      <c r="M12" s="73">
        <f t="shared" si="0"/>
        <v>544.92116632543627</v>
      </c>
      <c r="N12" s="88">
        <f>I12*'Inputs &amp; Outputs'!B$16*'Benefit Calculations'!G12*('Benefit Calculations'!D$4-'Benefit Calculations'!D$5)</f>
        <v>176.25452195063011</v>
      </c>
      <c r="O12" s="89">
        <f t="shared" si="4"/>
        <v>5.0514753023822981E-2</v>
      </c>
      <c r="P12" s="72">
        <f>ABS(O12*'Assumed Values'!$C$7)</f>
        <v>96.230604510382776</v>
      </c>
      <c r="Q12" s="73">
        <f t="shared" si="1"/>
        <v>56.007087962840231</v>
      </c>
      <c r="T12" s="85">
        <f t="shared" si="5"/>
        <v>0.11312927840664896</v>
      </c>
      <c r="U12" s="86">
        <f>T12*'Assumed Values'!$D$8</f>
        <v>0</v>
      </c>
    </row>
    <row r="13" spans="2:21" x14ac:dyDescent="0.25">
      <c r="B13" s="27"/>
      <c r="C13" s="68"/>
      <c r="F13" s="70">
        <f t="shared" si="2"/>
        <v>2027</v>
      </c>
      <c r="G13" s="80">
        <f t="shared" si="6"/>
        <v>16937.901355096201</v>
      </c>
      <c r="H13" s="79">
        <f t="shared" ref="H13:H36" si="8">$C$10</f>
        <v>2.369083039479003E-2</v>
      </c>
      <c r="I13" s="70">
        <f>IF(AND(F13&gt;='Inputs &amp; Outputs'!B$13,F13&lt;'Inputs &amp; Outputs'!B$13+'Inputs &amp; Outputs'!B$19),1,0)</f>
        <v>1</v>
      </c>
      <c r="J13" s="71">
        <f>I13*'Inputs &amp; Outputs'!B$16*'Benefit Calculations'!G13*('Benefit Calculations'!C$4-'Benefit Calculations'!C$5)</f>
        <v>445.42078828486871</v>
      </c>
      <c r="K13" s="89">
        <f t="shared" si="3"/>
        <v>0.12765812112434288</v>
      </c>
      <c r="L13" s="72">
        <f>K13*'Assumed Values'!$C$8</f>
        <v>958.45717340156637</v>
      </c>
      <c r="M13" s="73">
        <f t="shared" si="0"/>
        <v>521.33719743493771</v>
      </c>
      <c r="N13" s="88">
        <f>I13*'Inputs &amp; Outputs'!B$16*'Benefit Calculations'!G13*('Benefit Calculations'!D$4-'Benefit Calculations'!D$5)</f>
        <v>180.43013793647728</v>
      </c>
      <c r="O13" s="89">
        <f t="shared" si="4"/>
        <v>5.1711489470145075E-2</v>
      </c>
      <c r="P13" s="72">
        <f>ABS(O13*'Assumed Values'!$C$7)</f>
        <v>98.510387440626374</v>
      </c>
      <c r="Q13" s="73">
        <f t="shared" si="1"/>
        <v>53.583123723994355</v>
      </c>
      <c r="T13" s="85">
        <f t="shared" si="5"/>
        <v>0.11580940495406586</v>
      </c>
      <c r="U13" s="86">
        <f>T13*'Assumed Values'!$D$8</f>
        <v>0</v>
      </c>
    </row>
    <row r="14" spans="2:21" x14ac:dyDescent="0.25">
      <c r="B14" s="27"/>
      <c r="C14" s="68"/>
      <c r="F14" s="70">
        <f t="shared" si="2"/>
        <v>2028</v>
      </c>
      <c r="G14" s="80">
        <f t="shared" si="6"/>
        <v>17339.174303343469</v>
      </c>
      <c r="H14" s="79">
        <f t="shared" si="8"/>
        <v>2.369083039479003E-2</v>
      </c>
      <c r="I14" s="70">
        <f>IF(AND(F14&gt;='Inputs &amp; Outputs'!B$13,F14&lt;'Inputs &amp; Outputs'!B$13+'Inputs &amp; Outputs'!B$19),1,0)</f>
        <v>1</v>
      </c>
      <c r="J14" s="71">
        <f>I14*'Inputs &amp; Outputs'!B$16*'Benefit Calculations'!G14*('Benefit Calculations'!C$4-'Benefit Calculations'!C$5)</f>
        <v>455.97317663443926</v>
      </c>
      <c r="K14" s="89">
        <f t="shared" si="3"/>
        <v>0.13068244802041723</v>
      </c>
      <c r="L14" s="72">
        <f>K14*'Assumed Values'!$C$8</f>
        <v>981.16381973729256</v>
      </c>
      <c r="M14" s="73">
        <f t="shared" si="0"/>
        <v>498.77393323164853</v>
      </c>
      <c r="N14" s="88">
        <f>I14*'Inputs &amp; Outputs'!B$16*'Benefit Calculations'!G14*('Benefit Calculations'!D$4-'Benefit Calculations'!D$5)</f>
        <v>184.70467773243894</v>
      </c>
      <c r="O14" s="89">
        <f t="shared" si="4"/>
        <v>5.293657759664426E-2</v>
      </c>
      <c r="P14" s="72">
        <f>ABS(O14*'Assumed Values'!$C$7)</f>
        <v>100.84418032160731</v>
      </c>
      <c r="Q14" s="73">
        <f t="shared" si="1"/>
        <v>51.264067682394916</v>
      </c>
      <c r="T14" s="85">
        <f t="shared" si="5"/>
        <v>0.1185530259249542</v>
      </c>
      <c r="U14" s="86">
        <f>T14*'Assumed Values'!$D$8</f>
        <v>0</v>
      </c>
    </row>
    <row r="15" spans="2:21" x14ac:dyDescent="0.25">
      <c r="B15" s="27"/>
      <c r="C15" s="69"/>
      <c r="F15" s="70">
        <f t="shared" si="2"/>
        <v>2029</v>
      </c>
      <c r="G15" s="80">
        <f t="shared" si="6"/>
        <v>17749.953740949681</v>
      </c>
      <c r="H15" s="79">
        <f t="shared" si="8"/>
        <v>2.369083039479003E-2</v>
      </c>
      <c r="I15" s="70">
        <f>IF(AND(F15&gt;='Inputs &amp; Outputs'!B$13,F15&lt;'Inputs &amp; Outputs'!B$13+'Inputs &amp; Outputs'!B$19),1,0)</f>
        <v>1</v>
      </c>
      <c r="J15" s="71">
        <f>I15*'Inputs &amp; Outputs'!B$16*'Benefit Calculations'!G15*('Benefit Calculations'!C$4-'Benefit Calculations'!C$5)</f>
        <v>466.77555982665939</v>
      </c>
      <c r="K15" s="89">
        <f t="shared" si="3"/>
        <v>0.13377842373204493</v>
      </c>
      <c r="L15" s="72">
        <f>K15*'Assumed Values'!$C$8</f>
        <v>1004.4084053801934</v>
      </c>
      <c r="M15" s="73">
        <f t="shared" si="0"/>
        <v>477.18719802727281</v>
      </c>
      <c r="N15" s="88">
        <f>I15*'Inputs &amp; Outputs'!B$16*'Benefit Calculations'!G15*('Benefit Calculations'!D$4-'Benefit Calculations'!D$5)</f>
        <v>189.08048492572252</v>
      </c>
      <c r="O15" s="89">
        <f t="shared" si="4"/>
        <v>5.4190689078167001E-2</v>
      </c>
      <c r="P15" s="72">
        <f>ABS(O15*'Assumed Values'!$C$7)</f>
        <v>103.23326269390813</v>
      </c>
      <c r="Q15" s="73">
        <f t="shared" si="1"/>
        <v>49.045379453463141</v>
      </c>
      <c r="T15" s="85">
        <f t="shared" si="5"/>
        <v>0.12136164555493144</v>
      </c>
      <c r="U15" s="86">
        <f>T15*'Assumed Values'!$D$8</f>
        <v>0</v>
      </c>
    </row>
    <row r="16" spans="2:21" x14ac:dyDescent="0.25">
      <c r="B16" s="27"/>
      <c r="C16" s="69"/>
      <c r="F16" s="70">
        <f t="shared" si="2"/>
        <v>2030</v>
      </c>
      <c r="G16" s="80">
        <f t="shared" si="6"/>
        <v>18170.464884541889</v>
      </c>
      <c r="H16" s="79">
        <f t="shared" si="8"/>
        <v>2.369083039479003E-2</v>
      </c>
      <c r="I16" s="70">
        <f>IF(AND(F16&gt;='Inputs &amp; Outputs'!B$13,F16&lt;'Inputs &amp; Outputs'!B$13+'Inputs &amp; Outputs'!B$19),1,0)</f>
        <v>1</v>
      </c>
      <c r="J16" s="71">
        <f>I16*'Inputs &amp; Outputs'!B$16*'Benefit Calculations'!G16*('Benefit Calculations'!C$4-'Benefit Calculations'!C$5)</f>
        <v>477.83386044694595</v>
      </c>
      <c r="K16" s="89">
        <f t="shared" si="3"/>
        <v>0.13694774567916315</v>
      </c>
      <c r="L16" s="72">
        <f>K16*'Assumed Values'!$C$8</f>
        <v>1028.203674559157</v>
      </c>
      <c r="M16" s="73">
        <f t="shared" si="0"/>
        <v>456.53472803953468</v>
      </c>
      <c r="N16" s="88">
        <f>I16*'Inputs &amp; Outputs'!B$16*'Benefit Calculations'!G16*('Benefit Calculations'!D$4-'Benefit Calculations'!D$5)</f>
        <v>193.55995862506245</v>
      </c>
      <c r="O16" s="89">
        <f t="shared" si="4"/>
        <v>5.5474511502094655E-2</v>
      </c>
      <c r="P16" s="72">
        <f>ABS(O16*'Assumed Values'!$C$7)</f>
        <v>105.67894441149032</v>
      </c>
      <c r="Q16" s="73">
        <f t="shared" si="1"/>
        <v>46.922715158638567</v>
      </c>
      <c r="T16" s="85">
        <f t="shared" si="5"/>
        <v>0.12423680371620595</v>
      </c>
      <c r="U16" s="86">
        <f>T16*'Assumed Values'!$D$8</f>
        <v>0</v>
      </c>
    </row>
    <row r="17" spans="2:21" x14ac:dyDescent="0.25">
      <c r="B17" s="27"/>
      <c r="C17" s="69"/>
      <c r="F17" s="70">
        <f t="shared" si="2"/>
        <v>2031</v>
      </c>
      <c r="G17" s="80">
        <f t="shared" si="6"/>
        <v>18600.938286316057</v>
      </c>
      <c r="H17" s="79">
        <f t="shared" si="8"/>
        <v>2.369083039479003E-2</v>
      </c>
      <c r="I17" s="70">
        <f>IF(AND(F17&gt;='Inputs &amp; Outputs'!B$13,F17&lt;'Inputs &amp; Outputs'!B$13+'Inputs &amp; Outputs'!B$19),1,0)</f>
        <v>1</v>
      </c>
      <c r="J17" s="71">
        <f>I17*'Inputs &amp; Outputs'!B$16*'Benefit Calculations'!G17*('Benefit Calculations'!C$4-'Benefit Calculations'!C$5)</f>
        <v>489.15414139168223</v>
      </c>
      <c r="K17" s="89">
        <f t="shared" si="3"/>
        <v>0.14019215149499703</v>
      </c>
      <c r="L17" s="72">
        <f>K17*'Assumed Values'!$C$8</f>
        <v>1052.5626734244377</v>
      </c>
      <c r="M17" s="73">
        <f t="shared" si="0"/>
        <v>436.77608864565491</v>
      </c>
      <c r="N17" s="88">
        <f>I17*'Inputs &amp; Outputs'!B$16*'Benefit Calculations'!G17*('Benefit Calculations'!D$4-'Benefit Calculations'!D$5)</f>
        <v>198.14555477607135</v>
      </c>
      <c r="O17" s="89">
        <f t="shared" si="4"/>
        <v>5.6788748745324601E-2</v>
      </c>
      <c r="P17" s="72">
        <f>ABS(O17*'Assumed Values'!$C$7)</f>
        <v>108.18256635984336</v>
      </c>
      <c r="Q17" s="73">
        <f t="shared" si="1"/>
        <v>44.891918920677483</v>
      </c>
      <c r="T17" s="85">
        <f t="shared" si="5"/>
        <v>0.12718007676183737</v>
      </c>
      <c r="U17" s="86">
        <f>T17*'Assumed Values'!$D$8</f>
        <v>0</v>
      </c>
    </row>
    <row r="18" spans="2:21" x14ac:dyDescent="0.25">
      <c r="F18" s="70">
        <f t="shared" si="2"/>
        <v>2032</v>
      </c>
      <c r="G18" s="80">
        <f t="shared" si="6"/>
        <v>19041.609960441128</v>
      </c>
      <c r="H18" s="79">
        <f t="shared" si="8"/>
        <v>2.369083039479003E-2</v>
      </c>
      <c r="I18" s="70">
        <f>IF(AND(F18&gt;='Inputs &amp; Outputs'!B$13,F18&lt;'Inputs &amp; Outputs'!B$13+'Inputs &amp; Outputs'!B$19),1,0)</f>
        <v>1</v>
      </c>
      <c r="J18" s="71">
        <f>I18*'Inputs &amp; Outputs'!B$16*'Benefit Calculations'!G18*('Benefit Calculations'!C$4-'Benefit Calculations'!C$5)</f>
        <v>500.74260919230181</v>
      </c>
      <c r="K18" s="89">
        <f t="shared" si="3"/>
        <v>0.14351341997874573</v>
      </c>
      <c r="L18" s="72">
        <f>K18*'Assumed Values'!$C$8</f>
        <v>1077.4987572004229</v>
      </c>
      <c r="M18" s="73">
        <f t="shared" si="0"/>
        <v>417.87259521706443</v>
      </c>
      <c r="N18" s="88">
        <f>I18*'Inputs &amp; Outputs'!B$16*'Benefit Calculations'!G18*('Benefit Calculations'!D$4-'Benefit Calculations'!D$5)</f>
        <v>202.83978750775287</v>
      </c>
      <c r="O18" s="89">
        <f t="shared" si="4"/>
        <v>5.8134121360182443E-2</v>
      </c>
      <c r="P18" s="72">
        <f>ABS(O18*'Assumed Values'!$C$7)</f>
        <v>110.74550119114755</v>
      </c>
      <c r="Q18" s="73">
        <f t="shared" si="1"/>
        <v>42.94901472703171</v>
      </c>
      <c r="T18" s="85">
        <f t="shared" si="5"/>
        <v>0.13019307838999847</v>
      </c>
      <c r="U18" s="86">
        <f>T18*'Assumed Values'!$D$8</f>
        <v>0</v>
      </c>
    </row>
    <row r="19" spans="2:21" x14ac:dyDescent="0.25">
      <c r="F19" s="70">
        <f t="shared" si="2"/>
        <v>2033</v>
      </c>
      <c r="G19" s="80">
        <f t="shared" si="6"/>
        <v>19492.721512457683</v>
      </c>
      <c r="H19" s="79">
        <f t="shared" si="8"/>
        <v>2.369083039479003E-2</v>
      </c>
      <c r="I19" s="70">
        <f>IF(AND(F19&gt;='Inputs &amp; Outputs'!B$13,F19&lt;'Inputs &amp; Outputs'!B$13+'Inputs &amp; Outputs'!B$19),1,0)</f>
        <v>1</v>
      </c>
      <c r="J19" s="71">
        <f>I19*'Inputs &amp; Outputs'!B$16*'Benefit Calculations'!G19*('Benefit Calculations'!C$4-'Benefit Calculations'!C$5)</f>
        <v>512.60561741812126</v>
      </c>
      <c r="K19" s="89">
        <f t="shared" si="3"/>
        <v>0.14691337207083846</v>
      </c>
      <c r="L19" s="72">
        <f>K19*'Assumed Values'!$C$8</f>
        <v>1103.0255975078551</v>
      </c>
      <c r="M19" s="73">
        <f t="shared" si="0"/>
        <v>399.78723738035757</v>
      </c>
      <c r="N19" s="88">
        <f>I19*'Inputs &amp; Outputs'!B$16*'Benefit Calculations'!G19*('Benefit Calculations'!D$4-'Benefit Calculations'!D$5)</f>
        <v>207.64523051091427</v>
      </c>
      <c r="O19" s="89">
        <f t="shared" si="4"/>
        <v>5.9511366969476655E-2</v>
      </c>
      <c r="P19" s="72">
        <f>ABS(O19*'Assumed Values'!$C$7)</f>
        <v>113.36915407685302</v>
      </c>
      <c r="Q19" s="73">
        <f t="shared" si="1"/>
        <v>41.090198645376773</v>
      </c>
      <c r="T19" s="85">
        <f t="shared" si="5"/>
        <v>0.13327746052871153</v>
      </c>
      <c r="U19" s="86">
        <f>T19*'Assumed Values'!$D$8</f>
        <v>0</v>
      </c>
    </row>
    <row r="20" spans="2:21" x14ac:dyDescent="0.25">
      <c r="F20" s="70">
        <f t="shared" si="2"/>
        <v>2034</v>
      </c>
      <c r="G20" s="80">
        <f t="shared" si="6"/>
        <v>19954.520271742193</v>
      </c>
      <c r="H20" s="79">
        <f t="shared" si="8"/>
        <v>2.369083039479003E-2</v>
      </c>
      <c r="I20" s="70">
        <f>IF(AND(F20&gt;='Inputs &amp; Outputs'!B$13,F20&lt;'Inputs &amp; Outputs'!B$13+'Inputs &amp; Outputs'!B$19),1,0)</f>
        <v>1</v>
      </c>
      <c r="J20" s="71">
        <f>I20*'Inputs &amp; Outputs'!B$16*'Benefit Calculations'!G20*('Benefit Calculations'!C$4-'Benefit Calculations'!C$5)</f>
        <v>524.74967015979053</v>
      </c>
      <c r="K20" s="89">
        <f t="shared" si="3"/>
        <v>0.15039387185129535</v>
      </c>
      <c r="L20" s="72">
        <f>K20*'Assumed Values'!$C$8</f>
        <v>1129.1571898595255</v>
      </c>
      <c r="M20" s="73">
        <f t="shared" si="0"/>
        <v>382.48460655620306</v>
      </c>
      <c r="N20" s="88">
        <f>I20*'Inputs &amp; Outputs'!B$16*'Benefit Calculations'!G20*('Benefit Calculations'!D$4-'Benefit Calculations'!D$5)</f>
        <v>212.56451844923541</v>
      </c>
      <c r="O20" s="89">
        <f t="shared" si="4"/>
        <v>6.0921240670912633E-2</v>
      </c>
      <c r="P20" s="72">
        <f>ABS(O20*'Assumed Values'!$C$7)</f>
        <v>116.05496347808857</v>
      </c>
      <c r="Q20" s="73">
        <f t="shared" si="1"/>
        <v>39.311831376049184</v>
      </c>
      <c r="T20" s="85">
        <f t="shared" si="5"/>
        <v>0.13643491424154555</v>
      </c>
      <c r="U20" s="86">
        <f>T20*'Assumed Values'!$D$8</f>
        <v>0</v>
      </c>
    </row>
    <row r="21" spans="2:21" x14ac:dyDescent="0.25">
      <c r="F21" s="70">
        <f t="shared" si="2"/>
        <v>2035</v>
      </c>
      <c r="G21" s="80">
        <f t="shared" si="6"/>
        <v>20427.259427109435</v>
      </c>
      <c r="H21" s="79">
        <f t="shared" si="8"/>
        <v>2.369083039479003E-2</v>
      </c>
      <c r="I21" s="70">
        <f>IF(AND(F21&gt;='Inputs &amp; Outputs'!B$13,F21&lt;'Inputs &amp; Outputs'!B$13+'Inputs &amp; Outputs'!B$19),1,0)</f>
        <v>1</v>
      </c>
      <c r="J21" s="71">
        <f>I21*'Inputs &amp; Outputs'!B$16*'Benefit Calculations'!G21*('Benefit Calculations'!C$4-'Benefit Calculations'!C$5)</f>
        <v>537.18142559526814</v>
      </c>
      <c r="K21" s="89">
        <f t="shared" si="3"/>
        <v>0.1539568275617402</v>
      </c>
      <c r="L21" s="72">
        <f>K21*'Assumed Values'!$C$8</f>
        <v>1155.9078613335455</v>
      </c>
      <c r="M21" s="73">
        <f t="shared" si="0"/>
        <v>365.93082663434035</v>
      </c>
      <c r="N21" s="88">
        <f>I21*'Inputs &amp; Outputs'!B$16*'Benefit Calculations'!G21*('Benefit Calculations'!D$4-'Benefit Calculations'!D$5)</f>
        <v>217.60034840376647</v>
      </c>
      <c r="O21" s="89">
        <f t="shared" si="4"/>
        <v>6.2364515451087406E-2</v>
      </c>
      <c r="P21" s="72">
        <f>ABS(O21*'Assumed Values'!$C$7)</f>
        <v>118.8044019343215</v>
      </c>
      <c r="Q21" s="73">
        <f t="shared" si="1"/>
        <v>37.61043112681098</v>
      </c>
      <c r="T21" s="85">
        <f t="shared" si="5"/>
        <v>0.13966717065476972</v>
      </c>
      <c r="U21" s="86">
        <f>T21*'Assumed Values'!$D$8</f>
        <v>0</v>
      </c>
    </row>
    <row r="22" spans="2:21" x14ac:dyDescent="0.25">
      <c r="F22" s="70">
        <f t="shared" si="2"/>
        <v>2036</v>
      </c>
      <c r="G22" s="80">
        <f t="shared" si="6"/>
        <v>20911.198165627462</v>
      </c>
      <c r="H22" s="79">
        <f t="shared" si="8"/>
        <v>2.369083039479003E-2</v>
      </c>
      <c r="I22" s="70">
        <f>IF(AND(F22&gt;='Inputs &amp; Outputs'!B$13,F22&lt;'Inputs &amp; Outputs'!B$13+'Inputs &amp; Outputs'!B$19),1,0)</f>
        <v>1</v>
      </c>
      <c r="J22" s="71">
        <f>I22*'Inputs &amp; Outputs'!B$16*'Benefit Calculations'!G22*('Benefit Calculations'!C$4-'Benefit Calculations'!C$5)</f>
        <v>549.9076996402772</v>
      </c>
      <c r="K22" s="89">
        <f t="shared" si="3"/>
        <v>0.15760419265162534</v>
      </c>
      <c r="L22" s="72">
        <f>K22*'Assumed Values'!$C$8</f>
        <v>1183.2922784284031</v>
      </c>
      <c r="M22" s="73">
        <f t="shared" si="0"/>
        <v>350.0934876489344</v>
      </c>
      <c r="N22" s="88">
        <f>I22*'Inputs &amp; Outputs'!B$16*'Benefit Calculations'!G22*('Benefit Calculations'!D$4-'Benefit Calculations'!D$5)</f>
        <v>222.75548135164735</v>
      </c>
      <c r="O22" s="89">
        <f t="shared" si="4"/>
        <v>6.38419826092924E-2</v>
      </c>
      <c r="P22" s="72">
        <f>ABS(O22*'Assumed Values'!$C$7)</f>
        <v>121.61897687070203</v>
      </c>
      <c r="Q22" s="73">
        <f t="shared" si="1"/>
        <v>35.982666795991783</v>
      </c>
      <c r="T22" s="85">
        <f t="shared" si="5"/>
        <v>0.14297600190647208</v>
      </c>
      <c r="U22" s="86">
        <f>T22*'Assumed Values'!$D$8</f>
        <v>0</v>
      </c>
    </row>
    <row r="23" spans="2:21" x14ac:dyDescent="0.25">
      <c r="F23" s="70">
        <f t="shared" si="2"/>
        <v>2037</v>
      </c>
      <c r="G23" s="80">
        <f t="shared" si="6"/>
        <v>21406.601814721187</v>
      </c>
      <c r="H23" s="79">
        <f t="shared" si="8"/>
        <v>2.369083039479003E-2</v>
      </c>
      <c r="I23" s="70">
        <f>IF(AND(F23&gt;='Inputs &amp; Outputs'!B$13,F23&lt;'Inputs &amp; Outputs'!B$13+'Inputs &amp; Outputs'!B$19),1,0)</f>
        <v>1</v>
      </c>
      <c r="J23" s="71">
        <f>I23*'Inputs &amp; Outputs'!B$16*'Benefit Calculations'!G23*('Benefit Calculations'!C$4-'Benefit Calculations'!C$5)</f>
        <v>562.93546968524413</v>
      </c>
      <c r="K23" s="89">
        <f t="shared" si="3"/>
        <v>0.16133796684924279</v>
      </c>
      <c r="L23" s="72">
        <f>K23*'Assumed Values'!$C$8</f>
        <v>1211.3254551041148</v>
      </c>
      <c r="M23" s="73">
        <f t="shared" si="0"/>
        <v>334.94158232443527</v>
      </c>
      <c r="N23" s="88">
        <f>I23*'Inputs &amp; Outputs'!B$16*'Benefit Calculations'!G23*('Benefit Calculations'!D$4-'Benefit Calculations'!D$5)</f>
        <v>228.03274367985904</v>
      </c>
      <c r="O23" s="89">
        <f t="shared" si="4"/>
        <v>6.5354452191356271E-2</v>
      </c>
      <c r="P23" s="72">
        <f>ABS(O23*'Assumed Values'!$C$7)</f>
        <v>124.50023142453369</v>
      </c>
      <c r="Q23" s="73">
        <f t="shared" si="1"/>
        <v>34.425351450661545</v>
      </c>
      <c r="T23" s="85">
        <f t="shared" si="5"/>
        <v>0.14636322211816349</v>
      </c>
      <c r="U23" s="86">
        <f>T23*'Assumed Values'!$D$8</f>
        <v>0</v>
      </c>
    </row>
    <row r="24" spans="2:21" x14ac:dyDescent="0.25">
      <c r="F24" s="70">
        <f t="shared" si="2"/>
        <v>2038</v>
      </c>
      <c r="G24" s="80">
        <f t="shared" si="6"/>
        <v>21913.741987642552</v>
      </c>
      <c r="H24" s="79">
        <f t="shared" si="8"/>
        <v>2.369083039479003E-2</v>
      </c>
      <c r="I24" s="70">
        <f>IF(AND(F24&gt;='Inputs &amp; Outputs'!B$13,F24&lt;'Inputs &amp; Outputs'!B$13+'Inputs &amp; Outputs'!B$19),1,0)</f>
        <v>1</v>
      </c>
      <c r="J24" s="71">
        <f>I24*'Inputs &amp; Outputs'!B$16*'Benefit Calculations'!G24*('Benefit Calculations'!C$4-'Benefit Calculations'!C$5)</f>
        <v>576.27187842076876</v>
      </c>
      <c r="K24" s="89">
        <f t="shared" si="3"/>
        <v>0.16516019725810846</v>
      </c>
      <c r="L24" s="72">
        <f>K24*'Assumed Values'!$C$8</f>
        <v>1240.0227610138784</v>
      </c>
      <c r="M24" s="73">
        <f t="shared" si="0"/>
        <v>320.44544536770667</v>
      </c>
      <c r="N24" s="88">
        <f>I24*'Inputs &amp; Outputs'!B$16*'Benefit Calculations'!G24*('Benefit Calculations'!D$4-'Benefit Calculations'!D$5)</f>
        <v>233.43502873483723</v>
      </c>
      <c r="O24" s="89">
        <f t="shared" si="4"/>
        <v>6.6902753433766116E-2</v>
      </c>
      <c r="P24" s="72">
        <f>ABS(O24*'Assumed Values'!$C$7)</f>
        <v>127.44974529132445</v>
      </c>
      <c r="Q24" s="73">
        <f t="shared" si="1"/>
        <v>32.935436087065618</v>
      </c>
      <c r="T24" s="85">
        <f t="shared" si="5"/>
        <v>0.14983068838939986</v>
      </c>
      <c r="U24" s="86">
        <f>T24*'Assumed Values'!$D$8</f>
        <v>0</v>
      </c>
    </row>
    <row r="25" spans="2:21" x14ac:dyDescent="0.25">
      <c r="F25" s="70">
        <f t="shared" si="2"/>
        <v>2039</v>
      </c>
      <c r="G25" s="80">
        <f t="shared" si="6"/>
        <v>22432.89673238698</v>
      </c>
      <c r="H25" s="79">
        <f t="shared" si="8"/>
        <v>2.369083039479003E-2</v>
      </c>
      <c r="I25" s="70">
        <f>IF(AND(F25&gt;='Inputs &amp; Outputs'!B$13,F25&lt;'Inputs &amp; Outputs'!B$13+'Inputs &amp; Outputs'!B$19),1,0)</f>
        <v>1</v>
      </c>
      <c r="J25" s="71">
        <f>I25*'Inputs &amp; Outputs'!B$16*'Benefit Calculations'!G25*('Benefit Calculations'!C$4-'Benefit Calculations'!C$5)</f>
        <v>589.9242377537222</v>
      </c>
      <c r="K25" s="89">
        <f t="shared" si="3"/>
        <v>0.16907297947932037</v>
      </c>
      <c r="L25" s="72">
        <f>K25*'Assumed Values'!$C$8</f>
        <v>1269.3999299307375</v>
      </c>
      <c r="M25" s="73">
        <f t="shared" si="0"/>
        <v>306.5766953875663</v>
      </c>
      <c r="N25" s="88">
        <f>I25*'Inputs &amp; Outputs'!B$16*'Benefit Calculations'!G25*('Benefit Calculations'!D$4-'Benefit Calculations'!D$5)</f>
        <v>238.96529840879717</v>
      </c>
      <c r="O25" s="89">
        <f t="shared" si="4"/>
        <v>6.848773521830992E-2</v>
      </c>
      <c r="P25" s="72">
        <f>ABS(O25*'Assumed Values'!$C$7)</f>
        <v>130.4691355908804</v>
      </c>
      <c r="Q25" s="73">
        <f t="shared" si="1"/>
        <v>31.510003661105362</v>
      </c>
      <c r="T25" s="85">
        <f t="shared" si="5"/>
        <v>0.15338030181596776</v>
      </c>
      <c r="U25" s="86">
        <f>T25*'Assumed Values'!$D$8</f>
        <v>0</v>
      </c>
    </row>
    <row r="26" spans="2:21" x14ac:dyDescent="0.25">
      <c r="F26" s="70">
        <f t="shared" si="2"/>
        <v>2040</v>
      </c>
      <c r="G26" s="80">
        <f t="shared" si="6"/>
        <v>22964.3506841378</v>
      </c>
      <c r="H26" s="79">
        <f t="shared" si="8"/>
        <v>2.369083039479003E-2</v>
      </c>
      <c r="I26" s="70">
        <f>IF(AND(F26&gt;='Inputs &amp; Outputs'!B$13,F26&lt;'Inputs &amp; Outputs'!B$13+'Inputs &amp; Outputs'!B$19),1,0)</f>
        <v>1</v>
      </c>
      <c r="J26" s="71">
        <f>I26*'Inputs &amp; Outputs'!B$16*'Benefit Calculations'!G26*('Benefit Calculations'!C$4-'Benefit Calculations'!C$5)</f>
        <v>603.90003281612144</v>
      </c>
      <c r="K26" s="89">
        <f t="shared" si="3"/>
        <v>0.17307845876050676</v>
      </c>
      <c r="L26" s="72">
        <f>K26*'Assumed Values'!$C$8</f>
        <v>1299.4730683738846</v>
      </c>
      <c r="M26" s="73">
        <f t="shared" si="0"/>
        <v>293.30817932802643</v>
      </c>
      <c r="N26" s="88">
        <f>I26*'Inputs &amp; Outputs'!B$16*'Benefit Calculations'!G26*('Benefit Calculations'!D$4-'Benefit Calculations'!D$5)</f>
        <v>244.62658476364038</v>
      </c>
      <c r="O26" s="89">
        <f t="shared" si="4"/>
        <v>7.0110266537490182E-2</v>
      </c>
      <c r="P26" s="72">
        <f>ABS(O26*'Assumed Values'!$C$7)</f>
        <v>133.56005775391878</v>
      </c>
      <c r="Q26" s="73">
        <f t="shared" si="1"/>
        <v>30.146263377177398</v>
      </c>
      <c r="T26" s="85">
        <f t="shared" si="5"/>
        <v>0.15701400853219158</v>
      </c>
      <c r="U26" s="86">
        <f>T26*'Assumed Values'!$D$8</f>
        <v>0</v>
      </c>
    </row>
    <row r="27" spans="2:21" x14ac:dyDescent="0.25">
      <c r="F27" s="70">
        <f t="shared" si="2"/>
        <v>2041</v>
      </c>
      <c r="G27" s="80">
        <f t="shared" si="6"/>
        <v>23508.395221322189</v>
      </c>
      <c r="H27" s="79">
        <f t="shared" si="8"/>
        <v>2.369083039479003E-2</v>
      </c>
      <c r="I27" s="70">
        <f>IF(AND(F27&gt;='Inputs &amp; Outputs'!B$13,F27&lt;'Inputs &amp; Outputs'!B$13+'Inputs &amp; Outputs'!B$19),1,0)</f>
        <v>1</v>
      </c>
      <c r="J27" s="71">
        <f>I27*'Inputs &amp; Outputs'!B$16*'Benefit Calculations'!G27*('Benefit Calculations'!C$4-'Benefit Calculations'!C$5)</f>
        <v>618.20692606897637</v>
      </c>
      <c r="K27" s="89">
        <f t="shared" si="3"/>
        <v>0.17717883117199362</v>
      </c>
      <c r="L27" s="72">
        <f>K27*'Assumed Values'!$C$8</f>
        <v>1330.2586644393282</v>
      </c>
      <c r="M27" s="73">
        <f t="shared" si="0"/>
        <v>280.61391930644061</v>
      </c>
      <c r="N27" s="88">
        <f>I27*'Inputs &amp; Outputs'!B$16*'Benefit Calculations'!G27*('Benefit Calculations'!D$4-'Benefit Calculations'!D$5)</f>
        <v>250.42199169333253</v>
      </c>
      <c r="O27" s="89">
        <f t="shared" si="4"/>
        <v>7.1771236970963395E-2</v>
      </c>
      <c r="P27" s="72">
        <f>ABS(O27*'Assumed Values'!$C$7)</f>
        <v>136.72420642968527</v>
      </c>
      <c r="Q27" s="73">
        <f t="shared" si="1"/>
        <v>28.841545224189517</v>
      </c>
      <c r="T27" s="85">
        <f t="shared" si="5"/>
        <v>0.16073380077793384</v>
      </c>
      <c r="U27" s="86">
        <f>T27*'Assumed Values'!$D$8</f>
        <v>0</v>
      </c>
    </row>
    <row r="28" spans="2:21" x14ac:dyDescent="0.25">
      <c r="F28" s="70">
        <f t="shared" si="2"/>
        <v>2042</v>
      </c>
      <c r="G28" s="80">
        <f t="shared" si="6"/>
        <v>24065.328625364225</v>
      </c>
      <c r="H28" s="79">
        <f t="shared" si="8"/>
        <v>2.369083039479003E-2</v>
      </c>
      <c r="I28" s="70">
        <f>IF(AND(F28&gt;='Inputs &amp; Outputs'!B$13,F28&lt;'Inputs &amp; Outputs'!B$13+'Inputs &amp; Outputs'!B$19),1,0)</f>
        <v>1</v>
      </c>
      <c r="J28" s="71">
        <f>I28*'Inputs &amp; Outputs'!B$16*'Benefit Calculations'!G28*('Benefit Calculations'!C$4-'Benefit Calculations'!C$5)</f>
        <v>632.85276150336085</v>
      </c>
      <c r="K28" s="89">
        <f t="shared" si="3"/>
        <v>0.18137634481083642</v>
      </c>
      <c r="L28" s="72">
        <f>K28*'Assumed Values'!$C$8</f>
        <v>1361.7735968397599</v>
      </c>
      <c r="M28" s="73">
        <f t="shared" si="0"/>
        <v>268.46906175247358</v>
      </c>
      <c r="N28" s="88">
        <f>I28*'Inputs &amp; Outputs'!B$16*'Benefit Calculations'!G28*('Benefit Calculations'!D$4-'Benefit Calculations'!D$5)</f>
        <v>256.35469662566476</v>
      </c>
      <c r="O28" s="89">
        <f t="shared" si="4"/>
        <v>7.3471557173266755E-2</v>
      </c>
      <c r="P28" s="72">
        <f>ABS(O28*'Assumed Values'!$C$7)</f>
        <v>139.96331641507317</v>
      </c>
      <c r="Q28" s="73">
        <f t="shared" si="1"/>
        <v>27.593294748055559</v>
      </c>
      <c r="T28" s="85">
        <f t="shared" si="5"/>
        <v>0.16454171799087383</v>
      </c>
      <c r="U28" s="86">
        <f>T28*'Assumed Values'!$D$8</f>
        <v>0</v>
      </c>
    </row>
    <row r="29" spans="2:21" x14ac:dyDescent="0.25">
      <c r="F29" s="70">
        <f t="shared" si="2"/>
        <v>2043</v>
      </c>
      <c r="G29" s="80">
        <f t="shared" si="6"/>
        <v>24635.456244222616</v>
      </c>
      <c r="H29" s="79">
        <f t="shared" si="8"/>
        <v>2.369083039479003E-2</v>
      </c>
      <c r="I29" s="70">
        <f>IF(AND(F29&gt;='Inputs &amp; Outputs'!B$13,F29&lt;'Inputs &amp; Outputs'!B$13+'Inputs &amp; Outputs'!B$19),1,0)</f>
        <v>1</v>
      </c>
      <c r="J29" s="71">
        <f>I29*'Inputs &amp; Outputs'!B$16*'Benefit Calculations'!G29*('Benefit Calculations'!C$4-'Benefit Calculations'!C$5)</f>
        <v>647.84556894101161</v>
      </c>
      <c r="K29" s="89">
        <f t="shared" si="3"/>
        <v>0.18567330103337693</v>
      </c>
      <c r="L29" s="72">
        <f>K29*'Assumed Values'!$C$8</f>
        <v>1394.035144158594</v>
      </c>
      <c r="M29" s="73">
        <f t="shared" si="0"/>
        <v>256.84982874831763</v>
      </c>
      <c r="N29" s="88">
        <f>I29*'Inputs &amp; Outputs'!B$16*'Benefit Calculations'!G29*('Benefit Calculations'!D$4-'Benefit Calculations'!D$5)</f>
        <v>262.42795226433128</v>
      </c>
      <c r="O29" s="89">
        <f t="shared" si="4"/>
        <v>7.5212159373099746E-2</v>
      </c>
      <c r="P29" s="72">
        <f>ABS(O29*'Assumed Values'!$C$7)</f>
        <v>143.27916360575503</v>
      </c>
      <c r="Q29" s="73">
        <f t="shared" si="1"/>
        <v>26.399068050434767</v>
      </c>
      <c r="T29" s="85">
        <f t="shared" si="5"/>
        <v>0.16843984792466302</v>
      </c>
      <c r="U29" s="86">
        <f>T29*'Assumed Values'!$D$8</f>
        <v>0</v>
      </c>
    </row>
    <row r="30" spans="2:21" x14ac:dyDescent="0.25">
      <c r="F30" s="70">
        <f t="shared" si="2"/>
        <v>2044</v>
      </c>
      <c r="G30" s="80">
        <f t="shared" si="6"/>
        <v>25219.090659802765</v>
      </c>
      <c r="H30" s="79">
        <f t="shared" si="8"/>
        <v>2.369083039479003E-2</v>
      </c>
      <c r="I30" s="70">
        <f>IF(AND(F30&gt;='Inputs &amp; Outputs'!B$13,F30&lt;'Inputs &amp; Outputs'!B$13+'Inputs &amp; Outputs'!B$19),1,0)</f>
        <v>1</v>
      </c>
      <c r="J30" s="71">
        <f>I30*'Inputs &amp; Outputs'!B$16*'Benefit Calculations'!G30*('Benefit Calculations'!C$4-'Benefit Calculations'!C$5)</f>
        <v>663.19356843680941</v>
      </c>
      <c r="K30" s="89">
        <f t="shared" si="3"/>
        <v>0.19007205571699948</v>
      </c>
      <c r="L30" s="72">
        <f>K30*'Assumed Values'!$C$8</f>
        <v>1427.0609943232321</v>
      </c>
      <c r="M30" s="73">
        <f t="shared" si="0"/>
        <v>245.73347147488312</v>
      </c>
      <c r="N30" s="88">
        <f>I30*'Inputs &amp; Outputs'!B$16*'Benefit Calculations'!G30*('Benefit Calculations'!D$4-'Benefit Calculations'!D$5)</f>
        <v>268.6450883722776</v>
      </c>
      <c r="O30" s="89">
        <f t="shared" si="4"/>
        <v>7.6993997884433771E-2</v>
      </c>
      <c r="P30" s="72">
        <f>ABS(O30*'Assumed Values'!$C$7)</f>
        <v>146.67356596984632</v>
      </c>
      <c r="Q30" s="73">
        <f t="shared" si="1"/>
        <v>25.256527003923491</v>
      </c>
      <c r="T30" s="85">
        <f t="shared" si="5"/>
        <v>0.17243032779357043</v>
      </c>
      <c r="U30" s="86">
        <f>T30*'Assumed Values'!$D$8</f>
        <v>0</v>
      </c>
    </row>
    <row r="31" spans="2:21" x14ac:dyDescent="0.25">
      <c r="F31" s="70">
        <f t="shared" si="2"/>
        <v>2045</v>
      </c>
      <c r="G31" s="80">
        <f>'Inputs &amp; Outputs'!$B$24</f>
        <v>29023</v>
      </c>
      <c r="H31" s="79">
        <f t="shared" si="8"/>
        <v>2.369083039479003E-2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29710.578970547991</v>
      </c>
      <c r="H32" s="79">
        <f t="shared" si="8"/>
        <v>2.369083039479003E-2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30414.447257870259</v>
      </c>
      <c r="H33" s="79">
        <f t="shared" si="8"/>
        <v>2.369083039479003E-2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31134.990769407748</v>
      </c>
      <c r="H34" s="79">
        <f t="shared" si="8"/>
        <v>2.369083039479003E-2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31872.604555069141</v>
      </c>
      <c r="H35" s="79">
        <f t="shared" si="8"/>
        <v>2.369083039479003E-2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32627.693023823496</v>
      </c>
      <c r="H36" s="79">
        <f t="shared" si="8"/>
        <v>2.369083039479003E-2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10715.630589391769</v>
      </c>
      <c r="K37" s="71">
        <f t="shared" ref="K37:Q37" si="9">SUM(K4:K36)</f>
        <v>3.0711123137553793</v>
      </c>
      <c r="L37" s="74">
        <f t="shared" si="9"/>
        <v>23057.911251675388</v>
      </c>
      <c r="M37" s="75">
        <f t="shared" si="9"/>
        <v>7728.2092628184619</v>
      </c>
      <c r="N37" s="88">
        <f t="shared" si="9"/>
        <v>4340.6656271367647</v>
      </c>
      <c r="O37" s="88">
        <f t="shared" si="9"/>
        <v>1.2440398673869457</v>
      </c>
      <c r="P37" s="76">
        <f t="shared" si="9"/>
        <v>2369.8959473721316</v>
      </c>
      <c r="Q37" s="75">
        <f t="shared" si="9"/>
        <v>794.30663135484428</v>
      </c>
      <c r="T37" s="85">
        <f>SUM(T4:T36)</f>
        <v>2.7860639532418596</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Arturo Villanueva</cp:lastModifiedBy>
  <cp:lastPrinted>2018-10-24T18:22:48Z</cp:lastPrinted>
  <dcterms:created xsi:type="dcterms:W3CDTF">2012-07-25T15:48:32Z</dcterms:created>
  <dcterms:modified xsi:type="dcterms:W3CDTF">2018-10-30T21:37:36Z</dcterms:modified>
</cp:coreProperties>
</file>